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0788" activeTab="2"/>
  </bookViews>
  <sheets>
    <sheet name="Naslovna strana" sheetId="1" r:id="rId1"/>
    <sheet name="Proračun_opći_dio_4_razina_" sheetId="2" r:id="rId2"/>
    <sheet name="Proračun_posebni_dio_4_razina_" sheetId="3" r:id="rId3"/>
  </sheets>
  <definedNames>
    <definedName name="OLE_LINK1" localSheetId="2">'Proračun_posebni_dio_4_razina_'!$A$357</definedName>
    <definedName name="Proračun_opći_dio_4_razina_">'Proračun_opći_dio_4_razina_'!$B$2:$E$122</definedName>
    <definedName name="Proračun_posebni_dio_4_razina_">'Proračun_posebni_dio_4_razina_'!$B$3:$F$330</definedName>
  </definedNames>
  <calcPr fullCalcOnLoad="1"/>
</workbook>
</file>

<file path=xl/sharedStrings.xml><?xml version="1.0" encoding="utf-8"?>
<sst xmlns="http://schemas.openxmlformats.org/spreadsheetml/2006/main" count="866" uniqueCount="359">
  <si>
    <t>IZVORI</t>
  </si>
  <si>
    <t>KONTO</t>
  </si>
  <si>
    <t>NAZIV</t>
  </si>
  <si>
    <t>PLAN 2020</t>
  </si>
  <si>
    <t>A. RAČUN PRIHODA I RASHODA</t>
  </si>
  <si>
    <t>6</t>
  </si>
  <si>
    <t>Prihodi poslovanja</t>
  </si>
  <si>
    <t>61</t>
  </si>
  <si>
    <t>Prihodi od poreza</t>
  </si>
  <si>
    <t>611</t>
  </si>
  <si>
    <t>Porez i prirez na dohodak</t>
  </si>
  <si>
    <t>6111</t>
  </si>
  <si>
    <t>Porez i prirez na dohodak od nesamostalnog rada</t>
  </si>
  <si>
    <t>613</t>
  </si>
  <si>
    <t>Porezi na imovinu</t>
  </si>
  <si>
    <t>6134</t>
  </si>
  <si>
    <t>Povremeni porezi na imovinu</t>
  </si>
  <si>
    <t>614</t>
  </si>
  <si>
    <t>Porezi na robu i usluge</t>
  </si>
  <si>
    <t>6142</t>
  </si>
  <si>
    <t>Porez na promet</t>
  </si>
  <si>
    <t>6145</t>
  </si>
  <si>
    <t>Porezi na korištenje dobara ili izvođenje aktivnos</t>
  </si>
  <si>
    <t>63</t>
  </si>
  <si>
    <t>Pomoći iz inozemstva i od subjekata unutar op</t>
  </si>
  <si>
    <t>633</t>
  </si>
  <si>
    <t>Pomoći proračunu iz drugih proračuna</t>
  </si>
  <si>
    <t>6331</t>
  </si>
  <si>
    <t>Tekuće pomoći proračunu iz drugih proračuna</t>
  </si>
  <si>
    <t>Kapitalne pomoći proračunu iz drugih proračuna</t>
  </si>
  <si>
    <t>6332</t>
  </si>
  <si>
    <t>64</t>
  </si>
  <si>
    <t>Prihodi od imovine</t>
  </si>
  <si>
    <t>641</t>
  </si>
  <si>
    <t>Prihodi od financijske imovine</t>
  </si>
  <si>
    <t>6413</t>
  </si>
  <si>
    <t>Kamate na oročena sredstva i depozite po viđenju</t>
  </si>
  <si>
    <t>642</t>
  </si>
  <si>
    <t>Prihodi od nefinancijske imovine</t>
  </si>
  <si>
    <t>6421</t>
  </si>
  <si>
    <t>Naknade za koncesije</t>
  </si>
  <si>
    <t>6422</t>
  </si>
  <si>
    <t>Prihodi od zakupa i iznajmljivanja imovine</t>
  </si>
  <si>
    <t>6423</t>
  </si>
  <si>
    <t>Naknada za korištenje nefinacijske imovine</t>
  </si>
  <si>
    <t>6429</t>
  </si>
  <si>
    <t>Ostali prihodi od nefinancijske imovine</t>
  </si>
  <si>
    <t>65</t>
  </si>
  <si>
    <t>Prihodi od upravnih i administrativnih pristojbi</t>
  </si>
  <si>
    <t>652</t>
  </si>
  <si>
    <t>Prihodi po posebnim propisima</t>
  </si>
  <si>
    <t>6524</t>
  </si>
  <si>
    <t>Doprinosi za šume</t>
  </si>
  <si>
    <t>6526</t>
  </si>
  <si>
    <t>Ostali nespomenuti prihodi</t>
  </si>
  <si>
    <t>653</t>
  </si>
  <si>
    <t>Komunalni doprinosi i naknade</t>
  </si>
  <si>
    <t>6531</t>
  </si>
  <si>
    <t>Komunalni doprinosi</t>
  </si>
  <si>
    <t>6532</t>
  </si>
  <si>
    <t>Komunalne naknade</t>
  </si>
  <si>
    <t>6533</t>
  </si>
  <si>
    <t>Naknada za priključak</t>
  </si>
  <si>
    <t>68</t>
  </si>
  <si>
    <t>Kazne, upravne mjere i ostali prihodi</t>
  </si>
  <si>
    <t>683</t>
  </si>
  <si>
    <t>Ostali prihodi</t>
  </si>
  <si>
    <t>6831</t>
  </si>
  <si>
    <t>7</t>
  </si>
  <si>
    <t>Prihodi od prodaje nefinancijske imovine</t>
  </si>
  <si>
    <t>71</t>
  </si>
  <si>
    <t>Prihodi od prodaje neproizvedene dugotrajne imovin</t>
  </si>
  <si>
    <t>711</t>
  </si>
  <si>
    <t>Prihodi od prodaje materijalne imovine-prirod</t>
  </si>
  <si>
    <t>7111</t>
  </si>
  <si>
    <t>Zemljište</t>
  </si>
  <si>
    <t>3</t>
  </si>
  <si>
    <t>Rashodi poslovanja</t>
  </si>
  <si>
    <t>31</t>
  </si>
  <si>
    <t>Rashodi za zaposlene</t>
  </si>
  <si>
    <t>1 3 5</t>
  </si>
  <si>
    <t>311</t>
  </si>
  <si>
    <t>Plaće (Bruto)</t>
  </si>
  <si>
    <t>3111</t>
  </si>
  <si>
    <t>Plaće za redovan rad</t>
  </si>
  <si>
    <t>312</t>
  </si>
  <si>
    <t>Ostali rashode za zaposlene</t>
  </si>
  <si>
    <t>3121</t>
  </si>
  <si>
    <t>Ostali rashodi za zaposlene</t>
  </si>
  <si>
    <t>313</t>
  </si>
  <si>
    <t>Doprinosi za plaće</t>
  </si>
  <si>
    <t>3132</t>
  </si>
  <si>
    <t>Doprinosi za obvezno zdravstveno osiguranje</t>
  </si>
  <si>
    <t>3133</t>
  </si>
  <si>
    <t>Doprinosi za obvezno osiguranje u slučaju nezapo</t>
  </si>
  <si>
    <t>32</t>
  </si>
  <si>
    <t>Materijalni rashodi</t>
  </si>
  <si>
    <t>321</t>
  </si>
  <si>
    <t>Naknade troškova zaposlenima</t>
  </si>
  <si>
    <t>1 3</t>
  </si>
  <si>
    <t>3211</t>
  </si>
  <si>
    <t>Službena putovanja</t>
  </si>
  <si>
    <t>3213</t>
  </si>
  <si>
    <t>Stručno usavršavanje zaposlenika</t>
  </si>
  <si>
    <t>3214</t>
  </si>
  <si>
    <t>Ostale naknade troškova zaposlenima</t>
  </si>
  <si>
    <t>322</t>
  </si>
  <si>
    <t>Rashodi za materijal i energiju</t>
  </si>
  <si>
    <t>1 3 4</t>
  </si>
  <si>
    <t>3221</t>
  </si>
  <si>
    <t>Uredski materijal i ostali materijalni rashodi</t>
  </si>
  <si>
    <t>3223</t>
  </si>
  <si>
    <t>Energija</t>
  </si>
  <si>
    <t>3224</t>
  </si>
  <si>
    <t>Materijal i dijelovi za tekuće i investicijsko odr</t>
  </si>
  <si>
    <t>3225</t>
  </si>
  <si>
    <t>Sitni inventar i auto gume</t>
  </si>
  <si>
    <t>3227</t>
  </si>
  <si>
    <t>Službena, radna i zaštitna odjeća i obuća</t>
  </si>
  <si>
    <t>323</t>
  </si>
  <si>
    <t>Rashodi za usluge</t>
  </si>
  <si>
    <t>3231</t>
  </si>
  <si>
    <t>Usluge telefona, pošte i prijevoza</t>
  </si>
  <si>
    <t>3232</t>
  </si>
  <si>
    <t>Usluge tekućeg i investicijskog održavanja</t>
  </si>
  <si>
    <t>3233</t>
  </si>
  <si>
    <t>Usluge promidžbe i informiranja</t>
  </si>
  <si>
    <t>3234</t>
  </si>
  <si>
    <t>Komunalne usluge</t>
  </si>
  <si>
    <t>3235</t>
  </si>
  <si>
    <t>Zakupnine i najamnine</t>
  </si>
  <si>
    <t>3236</t>
  </si>
  <si>
    <t>Zdravstvene i veterinarske usluge</t>
  </si>
  <si>
    <t>3237</t>
  </si>
  <si>
    <t>Intelektualne i osobne usluge</t>
  </si>
  <si>
    <t>3238</t>
  </si>
  <si>
    <t>Računalne usluge</t>
  </si>
  <si>
    <t>3239</t>
  </si>
  <si>
    <t>Ostale usluge</t>
  </si>
  <si>
    <t>329</t>
  </si>
  <si>
    <t>Ostali nespomenuti rashodi poslovanja</t>
  </si>
  <si>
    <t>3291</t>
  </si>
  <si>
    <t>Naknade za rad predstavničkih i izvršnih tijela</t>
  </si>
  <si>
    <t>3292</t>
  </si>
  <si>
    <t>Premije osiguranja</t>
  </si>
  <si>
    <t>3293</t>
  </si>
  <si>
    <t>Reprezentacija</t>
  </si>
  <si>
    <t>3294</t>
  </si>
  <si>
    <t>Članarine i norme</t>
  </si>
  <si>
    <t>13 4</t>
  </si>
  <si>
    <t>3295</t>
  </si>
  <si>
    <t>Pristojbe i naknade</t>
  </si>
  <si>
    <t>3299</t>
  </si>
  <si>
    <t>34</t>
  </si>
  <si>
    <t>Financijski prihodi</t>
  </si>
  <si>
    <t>343</t>
  </si>
  <si>
    <t>Ostali financijski rashodi</t>
  </si>
  <si>
    <t>3431</t>
  </si>
  <si>
    <t>Bankarske usluge i usluge platnog prometa</t>
  </si>
  <si>
    <t>3433</t>
  </si>
  <si>
    <t>Zatezne kamate</t>
  </si>
  <si>
    <t>3434</t>
  </si>
  <si>
    <t>Ostali nespomenuti financijski rashodi</t>
  </si>
  <si>
    <t>36</t>
  </si>
  <si>
    <t>Pomoći dane u inozemstvo i unutar općeg proračuna</t>
  </si>
  <si>
    <t>366</t>
  </si>
  <si>
    <t>Pomoći proračunskim korisnicima drugih proračuna</t>
  </si>
  <si>
    <t>3661</t>
  </si>
  <si>
    <t>Tekuće pomoći proračunskim korisnicima drugih pror</t>
  </si>
  <si>
    <t>37</t>
  </si>
  <si>
    <t>Naknade građanima i kućanstvima na temelju</t>
  </si>
  <si>
    <t>372</t>
  </si>
  <si>
    <t>Ostale naknade građanima i kućanstvima iz proračun</t>
  </si>
  <si>
    <t>1 5 7</t>
  </si>
  <si>
    <t>3721</t>
  </si>
  <si>
    <t>Naknade građanima i kućanstvima u novcu</t>
  </si>
  <si>
    <t>3722</t>
  </si>
  <si>
    <t>Naknade građanima i kućanstvima u naravi</t>
  </si>
  <si>
    <t>38</t>
  </si>
  <si>
    <t>Ostali rashodi</t>
  </si>
  <si>
    <t>381</t>
  </si>
  <si>
    <t>Tekuće donacije</t>
  </si>
  <si>
    <t xml:space="preserve">1 5 </t>
  </si>
  <si>
    <t>3811</t>
  </si>
  <si>
    <t>Tekuće donacije u novcu</t>
  </si>
  <si>
    <t>4</t>
  </si>
  <si>
    <t>Rashodi za nabavu nefinancijske imovine</t>
  </si>
  <si>
    <t>42</t>
  </si>
  <si>
    <t>Rashodi za nabavu proizvedene dugotrajne imovine</t>
  </si>
  <si>
    <t>421</t>
  </si>
  <si>
    <t>Građevinski objekti</t>
  </si>
  <si>
    <t>4 5 7</t>
  </si>
  <si>
    <t>4212</t>
  </si>
  <si>
    <t>Poslovni objekti</t>
  </si>
  <si>
    <t>4213</t>
  </si>
  <si>
    <t>Ceste, željeznice i ostali prometni objekti</t>
  </si>
  <si>
    <t>4214</t>
  </si>
  <si>
    <t>Ostali građevinski objekti</t>
  </si>
  <si>
    <t>422</t>
  </si>
  <si>
    <t>Postrojenja i oprema</t>
  </si>
  <si>
    <t>4221</t>
  </si>
  <si>
    <t>Uredska oprema i namještaj</t>
  </si>
  <si>
    <t>4222</t>
  </si>
  <si>
    <t>4223</t>
  </si>
  <si>
    <t>Oprema za održavanje i zaštitu</t>
  </si>
  <si>
    <t>4227</t>
  </si>
  <si>
    <t>Uređaji, strojevi i oprema za ostale namjene</t>
  </si>
  <si>
    <t>423</t>
  </si>
  <si>
    <t>Prijevozna sredstva</t>
  </si>
  <si>
    <t>4231</t>
  </si>
  <si>
    <t>Prijevozna sredstva u cestovnom prometu</t>
  </si>
  <si>
    <t>426</t>
  </si>
  <si>
    <t>Nematerijalna proizvedena imovina</t>
  </si>
  <si>
    <t>1 4</t>
  </si>
  <si>
    <t>4264</t>
  </si>
  <si>
    <t>Ostala nematerijalna proizvedena imovina</t>
  </si>
  <si>
    <t>45</t>
  </si>
  <si>
    <t>Rashodi za dodatna ulaganja na nefinancijskoj</t>
  </si>
  <si>
    <t>451</t>
  </si>
  <si>
    <t>Dodatna ulaganja na građevinskim objektima</t>
  </si>
  <si>
    <t>1 5 7 9</t>
  </si>
  <si>
    <t>4511</t>
  </si>
  <si>
    <t>Članak 3</t>
  </si>
  <si>
    <t>IZVOR</t>
  </si>
  <si>
    <t>RAZDJEL</t>
  </si>
  <si>
    <t>VRSTA RASHODA/IZDATKA</t>
  </si>
  <si>
    <t>001 OPĆINSKO VIJEĆE</t>
  </si>
  <si>
    <t>GLAVA 1001 OPĆINSKO VIJEĆE</t>
  </si>
  <si>
    <t>PROGRAM 1001 PROGRAM LOKALNE SAMOUPRAVE</t>
  </si>
  <si>
    <t>FUNKCIJA: 01 Opće javne usluge</t>
  </si>
  <si>
    <t>A100102 Rad općinskog vijeća</t>
  </si>
  <si>
    <t>Usluge promidžbe i informiranja-oglašavanje i čestitke</t>
  </si>
  <si>
    <t>Zakupnine i najamnine-najam opreme</t>
  </si>
  <si>
    <t>Ostali nespomenuti rashodi poslovanja-rashodi protokola; obilj.manifestacija; ostalo</t>
  </si>
  <si>
    <t>A100104 Financiranje političkih stranaka</t>
  </si>
  <si>
    <t>002 OPĆINSKA UPRAVA</t>
  </si>
  <si>
    <t>GLAVA 00201 JEDINSTVENI UPRAVNI ODJEL</t>
  </si>
  <si>
    <t>A100101 Zajednički troškovi zaposlenih (ured načelnika i JOU)</t>
  </si>
  <si>
    <t>A100103 Javna uprava i administracija</t>
  </si>
  <si>
    <t>K100107 Nabava opreme za redovno poslovanje</t>
  </si>
  <si>
    <t>PROGRAM 2001 ODRŽAVANJE KOMUNALNE INFRASTRUKTURE</t>
  </si>
  <si>
    <t>FUNKCIJA: 06 Usluge unapređenja stanovanja i zajednice</t>
  </si>
  <si>
    <t>A200101 Održavanje zgrada-skladišta mrtvačnice</t>
  </si>
  <si>
    <t>Materijal i dijelovi za tekuće i investicijsko odr(uređenje groblja)</t>
  </si>
  <si>
    <t>FUNKCIJA: 04 Ekonomski poslovi</t>
  </si>
  <si>
    <t>A200102 Održavanje nerazvrstanih cesta, propusta i poljskih puteva</t>
  </si>
  <si>
    <t>Materijal i dijelovi za tekuće i investicijsko odr.poljski putevi)</t>
  </si>
  <si>
    <t>A200103 Održavanje javne rasvjete</t>
  </si>
  <si>
    <t>A200104 održavanje javnih površina</t>
  </si>
  <si>
    <t>A200105 Geodetsko-katastarske usluge</t>
  </si>
  <si>
    <t>K200106 Dodatna ulaganja na građevinskim objektima</t>
  </si>
  <si>
    <t>K200111 Ceste i ostali slični objekti</t>
  </si>
  <si>
    <t>A200112 Dobrovoljne radne akcije</t>
  </si>
  <si>
    <t>PROGRAM 2002 ZAŠTITA OKOLIŠA</t>
  </si>
  <si>
    <t>A200201 Ekološke i komunalne usluge</t>
  </si>
  <si>
    <t>A200202 Poljoprivreda</t>
  </si>
  <si>
    <t>PROGRAM 2003 ZAŠTITA I SPAŠAVANJE</t>
  </si>
  <si>
    <t>FUNKCIJA: 03 Javni red i sigurnost</t>
  </si>
  <si>
    <t>A200301 Zaštita i spašavanje,civilna zaštita</t>
  </si>
  <si>
    <t>A200302 Zaštita od požara</t>
  </si>
  <si>
    <t>PROGRAM 2004 JAVNI RADOVI I KOMUNALNI PROGRAM</t>
  </si>
  <si>
    <t>A200401 Komunalni radovi i suluge</t>
  </si>
  <si>
    <t>Materijal i dijelovi za tekuće i investicijsko održavanje</t>
  </si>
  <si>
    <t>K200402 Nabava i obnova sredstava za rad</t>
  </si>
  <si>
    <t>PROGRAM 3001 PROGRAM SKRBI O OBITELJIMA,DJECI,STARIM I NEMOĆNIMA</t>
  </si>
  <si>
    <t>FUNKCIJA: 10 Socijalna zaštita</t>
  </si>
  <si>
    <t>A300101 Skrb o obiteljima i djeci</t>
  </si>
  <si>
    <t>A300102 Pomoć obiteljima i kućanstvima</t>
  </si>
  <si>
    <t>A300103 Gradski odbor crvenog križa</t>
  </si>
  <si>
    <t>PROGRAM 3002 PROGRAM JAVNIH POTREBA U KULTURI</t>
  </si>
  <si>
    <t>FUNKCIJA: 08 Rekreacija, kultura i religija</t>
  </si>
  <si>
    <t>A300201 Kulturne manifestacije,održavanje kulturnih i skralnih objekata</t>
  </si>
  <si>
    <t>K300202 Kapitalne donacije vjerskim zajednicama</t>
  </si>
  <si>
    <t>PROGRAM 3003 PROGRAM JAVNIH POTREBA U ŠPORTU</t>
  </si>
  <si>
    <t>A300301 Javne potrebe u športu</t>
  </si>
  <si>
    <t>K300302 Kapitalna ulaganja u športske objekte</t>
  </si>
  <si>
    <t>PROGRAM 3004 PREDŠKOLSKI ODGOJ I ŠKOLSTVO</t>
  </si>
  <si>
    <t>FUNKCIJA: 09 Obrazovanje</t>
  </si>
  <si>
    <t>A300401 Predškola-mala škola</t>
  </si>
  <si>
    <t>K300402 Oprema za dječja igračišta</t>
  </si>
  <si>
    <t>Tekuće donacije u novcu-tekuća pričuva</t>
  </si>
  <si>
    <t>Funkcijska klasifikacija</t>
  </si>
  <si>
    <t>01</t>
  </si>
  <si>
    <t>Opće javne usluge</t>
  </si>
  <si>
    <t>03</t>
  </si>
  <si>
    <t>Javni red i sigurnost</t>
  </si>
  <si>
    <t>04</t>
  </si>
  <si>
    <t>Ekonomski poslovi</t>
  </si>
  <si>
    <t>06</t>
  </si>
  <si>
    <t>Usluge unaprijeđenja stanovanja i zajednice</t>
  </si>
  <si>
    <t>08</t>
  </si>
  <si>
    <t>Rekreacija, kultura i religija</t>
  </si>
  <si>
    <t>09</t>
  </si>
  <si>
    <t>Obrazovanje</t>
  </si>
  <si>
    <t>10</t>
  </si>
  <si>
    <t>Socijalna zaštita</t>
  </si>
  <si>
    <t>PLAN 2021</t>
  </si>
  <si>
    <t>Kapitalne pomoći proračunu iz drugih proračuna-BPŽ</t>
  </si>
  <si>
    <t>Članak 4.</t>
  </si>
  <si>
    <t>Predsjednik općinskog vijeća</t>
  </si>
  <si>
    <t>Mladen Konjević</t>
  </si>
  <si>
    <t>Poslovni objekti-NK SLAVONIJA BODOVALJCI</t>
  </si>
  <si>
    <t xml:space="preserve">Uređaji, strojevi i oprema za ostale namj.-dječ.igralište-Mačkovac, V.Greda </t>
  </si>
  <si>
    <t>Dodat.ulag.na građ.objek.-domovi,Vrbje,Mačk.Sičice,Dolina,V.G.S.B.</t>
  </si>
  <si>
    <t>Ceste, željeznice i ostali prometni objekti,pješačke staze</t>
  </si>
  <si>
    <t>Ostali građevinski objekti-izgradnja platoa -groblja,poljski putevi</t>
  </si>
  <si>
    <t>K200301 Nabava vatrogasnog vozila</t>
  </si>
  <si>
    <t>Kapitalna donacija - nabava vatrogasnog vozila</t>
  </si>
  <si>
    <t>Usluge tekućeg i investicijskog održavanja - led rasvjeta</t>
  </si>
  <si>
    <t>K200108 Poslovni objekti</t>
  </si>
  <si>
    <t>Poslovni objekti - Rodina kuća</t>
  </si>
  <si>
    <t>K200109 ostali građevinski objekti - vodovod, plinovod, kanalizacija</t>
  </si>
  <si>
    <t>Rashodi za nabanu proizvedene dugotrajne imovine</t>
  </si>
  <si>
    <t>Komunikacijska oprema</t>
  </si>
  <si>
    <t>OPĆINA VRBJE</t>
  </si>
  <si>
    <t>I. OPĆI DIO</t>
  </si>
  <si>
    <t>2/1</t>
  </si>
  <si>
    <t>INDEX</t>
  </si>
  <si>
    <t>RAZLIKA</t>
  </si>
  <si>
    <t>Izdaci za finacijsku imovinu i otplate zajmova</t>
  </si>
  <si>
    <t>NETO ZADUŽIVANJE/FINANCIRANJE</t>
  </si>
  <si>
    <t>Prihodi</t>
  </si>
  <si>
    <t>Rashodi</t>
  </si>
  <si>
    <t>Kapitalna donacija</t>
  </si>
  <si>
    <t>Primici od financijske imovine i zaduživanja</t>
  </si>
  <si>
    <t xml:space="preserve"> RAČUN PRIHODA I RASHODA</t>
  </si>
  <si>
    <t>UKUPAN DONESENI VIŠAK/MANJAK IZ PRETHODNE(IH) GODINE</t>
  </si>
  <si>
    <t>VIŠAK/MANJAK + NETO FINANCIRANJA</t>
  </si>
  <si>
    <t>OBRAČUN ZADUŽIVANJA/FINACIRANJA</t>
  </si>
  <si>
    <t>Prihodi od prodaje proizvoda i robe te pruženih usluga i prihodi od donacija</t>
  </si>
  <si>
    <t>Donacije od pravnih i fizičkih osoba izvan općeg proračuna</t>
  </si>
  <si>
    <t>Kapitalne donacije</t>
  </si>
  <si>
    <t>IZVRŠENO     I.-VI. 2020</t>
  </si>
  <si>
    <t>Upravne i administartivne pristojbe</t>
  </si>
  <si>
    <t>INDEX    2/1</t>
  </si>
  <si>
    <t>Ostali nesp.građ.objekti - Kanalizacije Općine Vrbje</t>
  </si>
  <si>
    <t>Tekuće pomoći proračunskim korisnicima drugih proračuna-općinski</t>
  </si>
  <si>
    <t>Tekuće pomoći korisnicima drugih proračuna</t>
  </si>
  <si>
    <t>Tekuće pomoći proračunskim korisnicima drugih proračuna</t>
  </si>
  <si>
    <t>Tekuće pomoći proračunskim korisnicima drugih proračuna-gradskim</t>
  </si>
  <si>
    <t>Prihod od prodaje državnih biljega</t>
  </si>
  <si>
    <t>Izvještaj o izvršenju proračuna općine Vrbje za I.-VI. mjesec 2020. god. sastoji se od Računa prihoda i rahoda i računa zaduživanja/financiranja kako slijedi:</t>
  </si>
  <si>
    <t>I.-VI. 2020.</t>
  </si>
  <si>
    <t>DIO VIŠKA/MANJKA IZ PRETHODNE(IH) GODINE KOJI ĆE SE POKRITI/RASPOREDITI U 2020.</t>
  </si>
  <si>
    <t>Rashodi i izdaci raspoređeni su u Posebnom dijelu kako slijedi:</t>
  </si>
  <si>
    <t>Indeks</t>
  </si>
  <si>
    <t>Izvještaj o izvršenju Proračuna općine Vrbje za I.-VI. mjesec 2020. g  obvajiti će se u "Službenom glasniku općine Vrbje".</t>
  </si>
  <si>
    <t>članak 2.</t>
  </si>
  <si>
    <t>članak 1.</t>
  </si>
  <si>
    <t xml:space="preserve">     Ostvarenje prihoda i primitaka te rashoda i izdataka Proračuna Općine Vrbje za razdoblje od 01.siječnja do 30. lipnja 2020. bilo je kako slijedi:</t>
  </si>
  <si>
    <t xml:space="preserve">     Ukupni prihodi i primici ostvareni su u iznosu 3.044.185,35 kn što je  18% godišnjeg plana.</t>
  </si>
  <si>
    <t xml:space="preserve">     Ukupni rashodi i izdaci izvršeni su u iznosu 1.981.777,36 kn što je 11% godišnjeg plana.</t>
  </si>
  <si>
    <t xml:space="preserve">     U razdoblju od 01.siječnja do 30. lipnja  2020. ostvaren je višak prihoda u iznosu 1.126.358,09  kn.  </t>
  </si>
  <si>
    <t>KLASA: 406-01/20-01/</t>
  </si>
  <si>
    <t>URBROJ:2178/19-03-20-1</t>
  </si>
  <si>
    <t xml:space="preserve">                          ODLUKU O USVAJANJU POLUGODIŠNJEG  IZVJEŠTAJA </t>
  </si>
  <si>
    <t xml:space="preserve">                          O IZVRŠENJU PRORAČUNA OPĆINE VRBJE ZA 2020.GODINU</t>
  </si>
  <si>
    <t>Vrbje, 30.09.2020.</t>
  </si>
  <si>
    <t>Na temelju članka 108., 109 i  110.. Zakona o proračunu (NN 87/08, 136/12 i 15/15) i članka 32 Statuta općine Vrbje, "Službeni glasnik Općine Vrbje  br. 03/2018, Općinsko vijeće na svojoj  18. sjednici održanoj   30.09.2020.g. donosi:</t>
  </si>
</sst>
</file>

<file path=xl/styles.xml><?xml version="1.0" encoding="utf-8"?>
<styleSheet xmlns="http://schemas.openxmlformats.org/spreadsheetml/2006/main">
  <numFmts count="1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_-;\-* #,##0_-;_-* &quot;-&quot;_-;_-@_-"/>
    <numFmt numFmtId="165" formatCode="_-* #,##0.00_-;\-* #,##0.00_-;_-* &quot;-&quot;??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54">
    <font>
      <sz val="10"/>
      <name val="MS Sans Serif"/>
      <family val="2"/>
    </font>
    <font>
      <sz val="10"/>
      <name val="Arial"/>
      <family val="0"/>
    </font>
    <font>
      <b/>
      <sz val="10"/>
      <name val="MS Sans Serif"/>
      <family val="2"/>
    </font>
    <font>
      <b/>
      <i/>
      <sz val="10"/>
      <name val="Times New Roman"/>
      <family val="1"/>
    </font>
    <font>
      <sz val="8"/>
      <name val="MS Sans Serif"/>
      <family val="2"/>
    </font>
    <font>
      <b/>
      <i/>
      <sz val="10"/>
      <name val="MS Sans Serif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0"/>
      <color indexed="10"/>
      <name val="MS Sans Serif"/>
      <family val="2"/>
    </font>
    <font>
      <sz val="10"/>
      <color indexed="8"/>
      <name val="MS Sans Serif"/>
      <family val="2"/>
    </font>
    <font>
      <b/>
      <sz val="10"/>
      <color indexed="8"/>
      <name val="MS Sans Serif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0"/>
      <color rgb="FFFF0000"/>
      <name val="MS Sans Serif"/>
      <family val="2"/>
    </font>
    <font>
      <sz val="10"/>
      <color theme="1"/>
      <name val="MS Sans Serif"/>
      <family val="2"/>
    </font>
    <font>
      <b/>
      <sz val="10"/>
      <color theme="1"/>
      <name val="MS Sans Serif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0" fillId="20" borderId="1" applyNumberFormat="0" applyFont="0" applyAlignment="0" applyProtection="0"/>
    <xf numFmtId="0" fontId="35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7" fillId="28" borderId="2" applyNumberFormat="0" applyAlignment="0" applyProtection="0"/>
    <xf numFmtId="0" fontId="38" fillId="28" borderId="3" applyNumberFormat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9" fontId="1" fillId="0" borderId="0" applyFill="0" applyBorder="0" applyAlignment="0" applyProtection="0"/>
    <xf numFmtId="0" fontId="45" fillId="0" borderId="7" applyNumberFormat="0" applyFill="0" applyAlignment="0" applyProtection="0"/>
    <xf numFmtId="0" fontId="46" fillId="31" borderId="8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32" borderId="3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195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0" fillId="0" borderId="0" xfId="0" applyAlignment="1">
      <alignment horizontal="center"/>
    </xf>
    <xf numFmtId="4" fontId="0" fillId="0" borderId="0" xfId="0" applyNumberFormat="1" applyAlignment="1">
      <alignment/>
    </xf>
    <xf numFmtId="0" fontId="2" fillId="33" borderId="10" xfId="0" applyNumberFormat="1" applyFont="1" applyFill="1" applyBorder="1" applyAlignment="1">
      <alignment horizontal="center" vertical="center"/>
    </xf>
    <xf numFmtId="4" fontId="2" fillId="33" borderId="10" xfId="0" applyNumberFormat="1" applyFont="1" applyFill="1" applyBorder="1" applyAlignment="1">
      <alignment horizontal="center" vertical="center"/>
    </xf>
    <xf numFmtId="0" fontId="0" fillId="0" borderId="11" xfId="0" applyNumberFormat="1" applyFill="1" applyBorder="1" applyAlignment="1">
      <alignment horizontal="center"/>
    </xf>
    <xf numFmtId="0" fontId="0" fillId="33" borderId="11" xfId="0" applyNumberFormat="1" applyFont="1" applyFill="1" applyBorder="1" applyAlignment="1">
      <alignment horizontal="center"/>
    </xf>
    <xf numFmtId="0" fontId="0" fillId="33" borderId="11" xfId="0" applyNumberFormat="1" applyFont="1" applyFill="1" applyBorder="1" applyAlignment="1">
      <alignment/>
    </xf>
    <xf numFmtId="4" fontId="0" fillId="33" borderId="11" xfId="0" applyNumberFormat="1" applyFill="1" applyBorder="1" applyAlignment="1">
      <alignment/>
    </xf>
    <xf numFmtId="0" fontId="2" fillId="0" borderId="11" xfId="0" applyNumberFormat="1" applyFont="1" applyBorder="1" applyAlignment="1">
      <alignment horizontal="center"/>
    </xf>
    <xf numFmtId="0" fontId="2" fillId="0" borderId="11" xfId="0" applyNumberFormat="1" applyFont="1" applyBorder="1" applyAlignment="1">
      <alignment/>
    </xf>
    <xf numFmtId="4" fontId="2" fillId="0" borderId="11" xfId="0" applyNumberFormat="1" applyFont="1" applyBorder="1" applyAlignment="1">
      <alignment/>
    </xf>
    <xf numFmtId="0" fontId="2" fillId="0" borderId="0" xfId="0" applyFont="1" applyAlignment="1">
      <alignment/>
    </xf>
    <xf numFmtId="0" fontId="0" fillId="0" borderId="11" xfId="0" applyNumberFormat="1" applyBorder="1" applyAlignment="1">
      <alignment horizontal="center"/>
    </xf>
    <xf numFmtId="0" fontId="0" fillId="0" borderId="11" xfId="0" applyNumberFormat="1" applyFont="1" applyBorder="1" applyAlignment="1">
      <alignment/>
    </xf>
    <xf numFmtId="4" fontId="0" fillId="0" borderId="11" xfId="0" applyNumberFormat="1" applyBorder="1" applyAlignment="1">
      <alignment/>
    </xf>
    <xf numFmtId="0" fontId="2" fillId="0" borderId="11" xfId="0" applyNumberFormat="1" applyFont="1" applyFill="1" applyBorder="1" applyAlignment="1">
      <alignment horizontal="center"/>
    </xf>
    <xf numFmtId="0" fontId="2" fillId="0" borderId="11" xfId="0" applyNumberFormat="1" applyFont="1" applyFill="1" applyBorder="1" applyAlignment="1">
      <alignment/>
    </xf>
    <xf numFmtId="4" fontId="2" fillId="0" borderId="11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4" fontId="0" fillId="33" borderId="11" xfId="0" applyNumberFormat="1" applyFont="1" applyFill="1" applyBorder="1" applyAlignment="1">
      <alignment/>
    </xf>
    <xf numFmtId="49" fontId="0" fillId="0" borderId="0" xfId="0" applyNumberFormat="1" applyAlignment="1">
      <alignment horizontal="center"/>
    </xf>
    <xf numFmtId="49" fontId="2" fillId="33" borderId="10" xfId="0" applyNumberFormat="1" applyFont="1" applyFill="1" applyBorder="1" applyAlignment="1">
      <alignment horizontal="center" vertical="center"/>
    </xf>
    <xf numFmtId="49" fontId="0" fillId="0" borderId="12" xfId="0" applyNumberFormat="1" applyBorder="1" applyAlignment="1">
      <alignment horizontal="center"/>
    </xf>
    <xf numFmtId="4" fontId="0" fillId="0" borderId="12" xfId="0" applyNumberFormat="1" applyBorder="1" applyAlignment="1">
      <alignment/>
    </xf>
    <xf numFmtId="49" fontId="0" fillId="0" borderId="11" xfId="0" applyNumberFormat="1" applyBorder="1" applyAlignment="1">
      <alignment horizontal="center"/>
    </xf>
    <xf numFmtId="4" fontId="0" fillId="34" borderId="11" xfId="0" applyNumberFormat="1" applyFill="1" applyBorder="1" applyAlignment="1">
      <alignment/>
    </xf>
    <xf numFmtId="49" fontId="3" fillId="0" borderId="11" xfId="0" applyNumberFormat="1" applyFont="1" applyFill="1" applyBorder="1" applyAlignment="1">
      <alignment horizontal="center"/>
    </xf>
    <xf numFmtId="4" fontId="3" fillId="0" borderId="11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49" fontId="2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center"/>
    </xf>
    <xf numFmtId="49" fontId="0" fillId="0" borderId="11" xfId="0" applyNumberFormat="1" applyBorder="1" applyAlignment="1">
      <alignment horizontal="center" wrapText="1"/>
    </xf>
    <xf numFmtId="49" fontId="0" fillId="0" borderId="0" xfId="0" applyNumberFormat="1" applyBorder="1" applyAlignment="1">
      <alignment horizontal="center"/>
    </xf>
    <xf numFmtId="0" fontId="0" fillId="0" borderId="0" xfId="0" applyNumberFormat="1" applyBorder="1" applyAlignment="1">
      <alignment horizontal="center"/>
    </xf>
    <xf numFmtId="0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0" fontId="0" fillId="0" borderId="0" xfId="0" applyAlignment="1">
      <alignment wrapText="1"/>
    </xf>
    <xf numFmtId="49" fontId="3" fillId="0" borderId="11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 horizontal="center"/>
    </xf>
    <xf numFmtId="49" fontId="0" fillId="0" borderId="0" xfId="0" applyNumberFormat="1" applyFont="1" applyAlignment="1">
      <alignment/>
    </xf>
    <xf numFmtId="0" fontId="0" fillId="0" borderId="11" xfId="0" applyNumberFormat="1" applyBorder="1" applyAlignment="1">
      <alignment/>
    </xf>
    <xf numFmtId="49" fontId="0" fillId="0" borderId="0" xfId="0" applyNumberFormat="1" applyAlignment="1">
      <alignment horizontal="left"/>
    </xf>
    <xf numFmtId="49" fontId="0" fillId="0" borderId="0" xfId="0" applyNumberFormat="1" applyAlignment="1">
      <alignment horizontal="left" wrapText="1"/>
    </xf>
    <xf numFmtId="4" fontId="0" fillId="35" borderId="11" xfId="0" applyNumberFormat="1" applyFill="1" applyBorder="1" applyAlignment="1">
      <alignment/>
    </xf>
    <xf numFmtId="49" fontId="2" fillId="0" borderId="11" xfId="0" applyNumberFormat="1" applyFont="1" applyBorder="1" applyAlignment="1">
      <alignment horizontal="center"/>
    </xf>
    <xf numFmtId="4" fontId="2" fillId="35" borderId="11" xfId="0" applyNumberFormat="1" applyFont="1" applyFill="1" applyBorder="1" applyAlignment="1">
      <alignment/>
    </xf>
    <xf numFmtId="0" fontId="2" fillId="0" borderId="0" xfId="0" applyFont="1" applyAlignment="1">
      <alignment/>
    </xf>
    <xf numFmtId="0" fontId="2" fillId="0" borderId="11" xfId="0" applyNumberFormat="1" applyFont="1" applyBorder="1" applyAlignment="1">
      <alignment horizontal="center"/>
    </xf>
    <xf numFmtId="4" fontId="2" fillId="0" borderId="11" xfId="0" applyNumberFormat="1" applyFont="1" applyBorder="1" applyAlignment="1">
      <alignment/>
    </xf>
    <xf numFmtId="0" fontId="6" fillId="0" borderId="13" xfId="50" applyFont="1" applyBorder="1">
      <alignment/>
      <protection/>
    </xf>
    <xf numFmtId="0" fontId="6" fillId="0" borderId="0" xfId="50" applyFont="1">
      <alignment/>
      <protection/>
    </xf>
    <xf numFmtId="0" fontId="6" fillId="36" borderId="14" xfId="50" applyFont="1" applyFill="1" applyBorder="1" applyAlignment="1">
      <alignment horizontal="center"/>
      <protection/>
    </xf>
    <xf numFmtId="0" fontId="1" fillId="0" borderId="0" xfId="50">
      <alignment/>
      <protection/>
    </xf>
    <xf numFmtId="4" fontId="6" fillId="0" borderId="14" xfId="50" applyNumberFormat="1" applyFont="1" applyBorder="1">
      <alignment/>
      <protection/>
    </xf>
    <xf numFmtId="0" fontId="6" fillId="36" borderId="14" xfId="50" applyFont="1" applyFill="1" applyBorder="1">
      <alignment/>
      <protection/>
    </xf>
    <xf numFmtId="4" fontId="6" fillId="36" borderId="14" xfId="50" applyNumberFormat="1" applyFont="1" applyFill="1" applyBorder="1">
      <alignment/>
      <protection/>
    </xf>
    <xf numFmtId="0" fontId="6" fillId="0" borderId="15" xfId="50" applyFont="1" applyBorder="1" applyAlignment="1">
      <alignment horizontal="center"/>
      <protection/>
    </xf>
    <xf numFmtId="0" fontId="6" fillId="0" borderId="0" xfId="50" applyFont="1" applyAlignment="1">
      <alignment horizontal="center"/>
      <protection/>
    </xf>
    <xf numFmtId="0" fontId="6" fillId="36" borderId="16" xfId="50" applyFont="1" applyFill="1" applyBorder="1">
      <alignment/>
      <protection/>
    </xf>
    <xf numFmtId="0" fontId="6" fillId="36" borderId="17" xfId="50" applyFont="1" applyFill="1" applyBorder="1" applyAlignment="1">
      <alignment horizontal="center"/>
      <protection/>
    </xf>
    <xf numFmtId="0" fontId="6" fillId="36" borderId="13" xfId="50" applyFont="1" applyFill="1" applyBorder="1">
      <alignment/>
      <protection/>
    </xf>
    <xf numFmtId="4" fontId="6" fillId="36" borderId="13" xfId="50" applyNumberFormat="1" applyFont="1" applyFill="1" applyBorder="1">
      <alignment/>
      <protection/>
    </xf>
    <xf numFmtId="0" fontId="6" fillId="0" borderId="17" xfId="50" applyFont="1" applyBorder="1" applyAlignment="1">
      <alignment horizontal="center"/>
      <protection/>
    </xf>
    <xf numFmtId="0" fontId="6" fillId="0" borderId="18" xfId="50" applyFont="1" applyBorder="1" applyAlignment="1">
      <alignment horizontal="center"/>
      <protection/>
    </xf>
    <xf numFmtId="0" fontId="6" fillId="36" borderId="0" xfId="50" applyFont="1" applyFill="1" applyAlignment="1">
      <alignment horizontal="center"/>
      <protection/>
    </xf>
    <xf numFmtId="49" fontId="6" fillId="36" borderId="14" xfId="50" applyNumberFormat="1" applyFont="1" applyFill="1" applyBorder="1" applyAlignment="1">
      <alignment horizontal="center"/>
      <protection/>
    </xf>
    <xf numFmtId="0" fontId="6" fillId="36" borderId="18" xfId="50" applyFont="1" applyFill="1" applyBorder="1">
      <alignment/>
      <protection/>
    </xf>
    <xf numFmtId="4" fontId="6" fillId="37" borderId="13" xfId="50" applyNumberFormat="1" applyFont="1" applyFill="1" applyBorder="1">
      <alignment/>
      <protection/>
    </xf>
    <xf numFmtId="0" fontId="6" fillId="37" borderId="18" xfId="50" applyFont="1" applyFill="1" applyBorder="1" applyAlignment="1">
      <alignment horizontal="center"/>
      <protection/>
    </xf>
    <xf numFmtId="2" fontId="6" fillId="0" borderId="14" xfId="50" applyNumberFormat="1" applyFont="1" applyBorder="1">
      <alignment/>
      <protection/>
    </xf>
    <xf numFmtId="0" fontId="6" fillId="0" borderId="18" xfId="50" applyFont="1" applyFill="1" applyBorder="1" applyAlignment="1">
      <alignment horizontal="left" wrapText="1"/>
      <protection/>
    </xf>
    <xf numFmtId="0" fontId="6" fillId="0" borderId="13" xfId="50" applyFont="1" applyFill="1" applyBorder="1" applyAlignment="1">
      <alignment horizontal="left" wrapText="1"/>
      <protection/>
    </xf>
    <xf numFmtId="4" fontId="6" fillId="0" borderId="13" xfId="50" applyNumberFormat="1" applyFont="1" applyFill="1" applyBorder="1">
      <alignment/>
      <protection/>
    </xf>
    <xf numFmtId="0" fontId="0" fillId="0" borderId="0" xfId="0" applyFill="1" applyAlignment="1">
      <alignment/>
    </xf>
    <xf numFmtId="0" fontId="9" fillId="0" borderId="19" xfId="52" applyFont="1" applyBorder="1" applyAlignment="1">
      <alignment horizontal="left" vertical="center" wrapText="1"/>
      <protection/>
    </xf>
    <xf numFmtId="0" fontId="0" fillId="35" borderId="11" xfId="0" applyNumberFormat="1" applyFill="1" applyBorder="1" applyAlignment="1">
      <alignment horizontal="center"/>
    </xf>
    <xf numFmtId="0" fontId="10" fillId="0" borderId="19" xfId="52" applyFont="1" applyBorder="1" applyAlignment="1">
      <alignment horizontal="left" vertical="center" wrapText="1"/>
      <protection/>
    </xf>
    <xf numFmtId="0" fontId="0" fillId="35" borderId="19" xfId="52" applyFont="1" applyFill="1" applyBorder="1" applyAlignment="1">
      <alignment horizontal="left" vertical="center" wrapText="1"/>
      <protection/>
    </xf>
    <xf numFmtId="4" fontId="0" fillId="35" borderId="11" xfId="0" applyNumberFormat="1" applyFont="1" applyFill="1" applyBorder="1" applyAlignment="1">
      <alignment/>
    </xf>
    <xf numFmtId="4" fontId="2" fillId="0" borderId="11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2" fontId="2" fillId="0" borderId="0" xfId="0" applyNumberFormat="1" applyFont="1" applyAlignment="1">
      <alignment/>
    </xf>
    <xf numFmtId="3" fontId="0" fillId="0" borderId="0" xfId="0" applyNumberFormat="1" applyAlignment="1">
      <alignment horizontal="center"/>
    </xf>
    <xf numFmtId="12" fontId="2" fillId="33" borderId="20" xfId="0" applyNumberFormat="1" applyFont="1" applyFill="1" applyBorder="1" applyAlignment="1">
      <alignment horizontal="center" vertical="center" wrapText="1" shrinkToFit="1"/>
    </xf>
    <xf numFmtId="4" fontId="0" fillId="33" borderId="21" xfId="0" applyNumberFormat="1" applyFill="1" applyBorder="1" applyAlignment="1">
      <alignment/>
    </xf>
    <xf numFmtId="4" fontId="2" fillId="0" borderId="21" xfId="0" applyNumberFormat="1" applyFont="1" applyBorder="1" applyAlignment="1">
      <alignment/>
    </xf>
    <xf numFmtId="4" fontId="0" fillId="0" borderId="21" xfId="0" applyNumberFormat="1" applyBorder="1" applyAlignment="1">
      <alignment/>
    </xf>
    <xf numFmtId="4" fontId="2" fillId="0" borderId="21" xfId="0" applyNumberFormat="1" applyFont="1" applyFill="1" applyBorder="1" applyAlignment="1">
      <alignment/>
    </xf>
    <xf numFmtId="4" fontId="0" fillId="35" borderId="21" xfId="0" applyNumberFormat="1" applyFont="1" applyFill="1" applyBorder="1" applyAlignment="1">
      <alignment/>
    </xf>
    <xf numFmtId="4" fontId="2" fillId="0" borderId="21" xfId="0" applyNumberFormat="1" applyFont="1" applyFill="1" applyBorder="1" applyAlignment="1">
      <alignment/>
    </xf>
    <xf numFmtId="4" fontId="0" fillId="33" borderId="21" xfId="0" applyNumberFormat="1" applyFont="1" applyFill="1" applyBorder="1" applyAlignment="1">
      <alignment/>
    </xf>
    <xf numFmtId="2" fontId="0" fillId="35" borderId="19" xfId="0" applyNumberFormat="1" applyFill="1" applyBorder="1" applyAlignment="1">
      <alignment/>
    </xf>
    <xf numFmtId="2" fontId="0" fillId="0" borderId="19" xfId="0" applyNumberFormat="1" applyBorder="1" applyAlignment="1">
      <alignment/>
    </xf>
    <xf numFmtId="2" fontId="2" fillId="35" borderId="19" xfId="0" applyNumberFormat="1" applyFont="1" applyFill="1" applyBorder="1" applyAlignment="1">
      <alignment horizontal="center" vertical="center" wrapText="1"/>
    </xf>
    <xf numFmtId="4" fontId="51" fillId="0" borderId="12" xfId="0" applyNumberFormat="1" applyFont="1" applyBorder="1" applyAlignment="1">
      <alignment/>
    </xf>
    <xf numFmtId="0" fontId="0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/>
    </xf>
    <xf numFmtId="0" fontId="0" fillId="0" borderId="0" xfId="0" applyFont="1" applyAlignment="1">
      <alignment/>
    </xf>
    <xf numFmtId="49" fontId="11" fillId="0" borderId="11" xfId="0" applyNumberFormat="1" applyFont="1" applyFill="1" applyBorder="1" applyAlignment="1">
      <alignment horizontal="center"/>
    </xf>
    <xf numFmtId="2" fontId="6" fillId="38" borderId="14" xfId="50" applyNumberFormat="1" applyFont="1" applyFill="1" applyBorder="1">
      <alignment/>
      <protection/>
    </xf>
    <xf numFmtId="0" fontId="2" fillId="33" borderId="11" xfId="0" applyNumberFormat="1" applyFont="1" applyFill="1" applyBorder="1" applyAlignment="1">
      <alignment horizontal="center"/>
    </xf>
    <xf numFmtId="0" fontId="2" fillId="33" borderId="11" xfId="0" applyNumberFormat="1" applyFont="1" applyFill="1" applyBorder="1" applyAlignment="1">
      <alignment/>
    </xf>
    <xf numFmtId="4" fontId="2" fillId="33" borderId="11" xfId="0" applyNumberFormat="1" applyFont="1" applyFill="1" applyBorder="1" applyAlignment="1">
      <alignment/>
    </xf>
    <xf numFmtId="4" fontId="2" fillId="33" borderId="21" xfId="0" applyNumberFormat="1" applyFont="1" applyFill="1" applyBorder="1" applyAlignment="1">
      <alignment/>
    </xf>
    <xf numFmtId="2" fontId="2" fillId="35" borderId="19" xfId="0" applyNumberFormat="1" applyFont="1" applyFill="1" applyBorder="1" applyAlignment="1">
      <alignment/>
    </xf>
    <xf numFmtId="0" fontId="7" fillId="0" borderId="0" xfId="50" applyFont="1" applyAlignment="1">
      <alignment horizontal="left"/>
      <protection/>
    </xf>
    <xf numFmtId="0" fontId="0" fillId="0" borderId="0" xfId="0" applyAlignment="1">
      <alignment horizontal="left"/>
    </xf>
    <xf numFmtId="4" fontId="2" fillId="33" borderId="20" xfId="0" applyNumberFormat="1" applyFont="1" applyFill="1" applyBorder="1" applyAlignment="1">
      <alignment horizontal="center" vertical="center"/>
    </xf>
    <xf numFmtId="4" fontId="0" fillId="0" borderId="22" xfId="0" applyNumberFormat="1" applyBorder="1" applyAlignment="1">
      <alignment/>
    </xf>
    <xf numFmtId="4" fontId="0" fillId="34" borderId="21" xfId="0" applyNumberFormat="1" applyFill="1" applyBorder="1" applyAlignment="1">
      <alignment/>
    </xf>
    <xf numFmtId="4" fontId="3" fillId="0" borderId="21" xfId="0" applyNumberFormat="1" applyFont="1" applyFill="1" applyBorder="1" applyAlignment="1">
      <alignment/>
    </xf>
    <xf numFmtId="2" fontId="0" fillId="39" borderId="19" xfId="0" applyNumberFormat="1" applyFill="1" applyBorder="1" applyAlignment="1">
      <alignment/>
    </xf>
    <xf numFmtId="2" fontId="0" fillId="39" borderId="19" xfId="0" applyNumberFormat="1" applyFill="1" applyBorder="1" applyAlignment="1">
      <alignment horizontal="center" vertical="center"/>
    </xf>
    <xf numFmtId="2" fontId="0" fillId="0" borderId="11" xfId="0" applyNumberFormat="1" applyBorder="1" applyAlignment="1">
      <alignment/>
    </xf>
    <xf numFmtId="2" fontId="0" fillId="0" borderId="11" xfId="0" applyNumberFormat="1" applyFont="1" applyBorder="1" applyAlignment="1">
      <alignment/>
    </xf>
    <xf numFmtId="2" fontId="0" fillId="39" borderId="11" xfId="0" applyNumberFormat="1" applyFill="1" applyBorder="1" applyAlignment="1">
      <alignment/>
    </xf>
    <xf numFmtId="2" fontId="0" fillId="0" borderId="12" xfId="0" applyNumberFormat="1" applyBorder="1" applyAlignment="1">
      <alignment/>
    </xf>
    <xf numFmtId="2" fontId="0" fillId="39" borderId="10" xfId="0" applyNumberFormat="1" applyFill="1" applyBorder="1" applyAlignment="1">
      <alignment horizontal="center"/>
    </xf>
    <xf numFmtId="2" fontId="0" fillId="25" borderId="11" xfId="0" applyNumberFormat="1" applyFill="1" applyBorder="1" applyAlignment="1">
      <alignment/>
    </xf>
    <xf numFmtId="0" fontId="6" fillId="36" borderId="0" xfId="50" applyFont="1" applyFill="1" applyBorder="1" applyAlignment="1">
      <alignment wrapText="1"/>
      <protection/>
    </xf>
    <xf numFmtId="4" fontId="6" fillId="36" borderId="0" xfId="50" applyNumberFormat="1" applyFont="1" applyFill="1" applyBorder="1">
      <alignment/>
      <protection/>
    </xf>
    <xf numFmtId="2" fontId="6" fillId="38" borderId="0" xfId="50" applyNumberFormat="1" applyFont="1" applyFill="1" applyBorder="1">
      <alignment/>
      <protection/>
    </xf>
    <xf numFmtId="2" fontId="0" fillId="0" borderId="0" xfId="0" applyNumberFormat="1" applyBorder="1" applyAlignment="1">
      <alignment/>
    </xf>
    <xf numFmtId="0" fontId="7" fillId="0" borderId="0" xfId="50" applyFont="1">
      <alignment/>
      <protection/>
    </xf>
    <xf numFmtId="0" fontId="6" fillId="36" borderId="15" xfId="50" applyFont="1" applyFill="1" applyBorder="1" applyAlignment="1">
      <alignment horizontal="center"/>
      <protection/>
    </xf>
    <xf numFmtId="0" fontId="6" fillId="36" borderId="14" xfId="50" applyFont="1" applyFill="1" applyBorder="1" applyAlignment="1">
      <alignment horizontal="center"/>
      <protection/>
    </xf>
    <xf numFmtId="0" fontId="6" fillId="37" borderId="14" xfId="50" applyFont="1" applyFill="1" applyBorder="1" applyAlignment="1">
      <alignment horizontal="left"/>
      <protection/>
    </xf>
    <xf numFmtId="0" fontId="12" fillId="0" borderId="0" xfId="50" applyFont="1" applyAlignment="1">
      <alignment horizontal="left" wrapText="1"/>
      <protection/>
    </xf>
    <xf numFmtId="0" fontId="13" fillId="0" borderId="0" xfId="50" applyFont="1" applyAlignment="1">
      <alignment horizontal="left" wrapText="1"/>
      <protection/>
    </xf>
    <xf numFmtId="0" fontId="6" fillId="36" borderId="15" xfId="50" applyFont="1" applyFill="1" applyBorder="1" applyAlignment="1">
      <alignment horizontal="left" wrapText="1"/>
      <protection/>
    </xf>
    <xf numFmtId="0" fontId="6" fillId="36" borderId="14" xfId="50" applyFont="1" applyFill="1" applyBorder="1" applyAlignment="1">
      <alignment horizontal="left" wrapText="1"/>
      <protection/>
    </xf>
    <xf numFmtId="0" fontId="6" fillId="36" borderId="23" xfId="50" applyFont="1" applyFill="1" applyBorder="1" applyAlignment="1">
      <alignment horizontal="left"/>
      <protection/>
    </xf>
    <xf numFmtId="0" fontId="6" fillId="36" borderId="0" xfId="50" applyFont="1" applyFill="1" applyBorder="1" applyAlignment="1">
      <alignment horizontal="left"/>
      <protection/>
    </xf>
    <xf numFmtId="0" fontId="6" fillId="0" borderId="16" xfId="50" applyFont="1" applyBorder="1">
      <alignment/>
      <protection/>
    </xf>
    <xf numFmtId="0" fontId="6" fillId="36" borderId="14" xfId="50" applyFont="1" applyFill="1" applyBorder="1" applyAlignment="1">
      <alignment horizontal="left"/>
      <protection/>
    </xf>
    <xf numFmtId="0" fontId="6" fillId="0" borderId="0" xfId="50" applyFont="1" applyAlignment="1">
      <alignment wrapText="1"/>
      <protection/>
    </xf>
    <xf numFmtId="0" fontId="6" fillId="0" borderId="0" xfId="50" applyFont="1">
      <alignment/>
      <protection/>
    </xf>
    <xf numFmtId="0" fontId="6" fillId="0" borderId="14" xfId="50" applyFont="1" applyBorder="1" applyAlignment="1">
      <alignment wrapText="1"/>
      <protection/>
    </xf>
    <xf numFmtId="0" fontId="6" fillId="0" borderId="13" xfId="50" applyFont="1" applyBorder="1">
      <alignment/>
      <protection/>
    </xf>
    <xf numFmtId="0" fontId="6" fillId="36" borderId="15" xfId="50" applyFont="1" applyFill="1" applyBorder="1" applyAlignment="1">
      <alignment wrapText="1"/>
      <protection/>
    </xf>
    <xf numFmtId="0" fontId="6" fillId="36" borderId="18" xfId="50" applyFont="1" applyFill="1" applyBorder="1" applyAlignment="1">
      <alignment horizontal="left"/>
      <protection/>
    </xf>
    <xf numFmtId="0" fontId="2" fillId="0" borderId="0" xfId="0" applyFont="1" applyBorder="1" applyAlignment="1">
      <alignment horizontal="left"/>
    </xf>
    <xf numFmtId="0" fontId="2" fillId="0" borderId="11" xfId="0" applyNumberFormat="1" applyFont="1" applyBorder="1" applyAlignment="1">
      <alignment/>
    </xf>
    <xf numFmtId="0" fontId="0" fillId="0" borderId="11" xfId="0" applyNumberFormat="1" applyFont="1" applyBorder="1" applyAlignment="1">
      <alignment/>
    </xf>
    <xf numFmtId="4" fontId="0" fillId="0" borderId="0" xfId="0" applyNumberFormat="1" applyAlignment="1">
      <alignment horizontal="left"/>
    </xf>
    <xf numFmtId="4" fontId="0" fillId="0" borderId="0" xfId="0" applyNumberFormat="1" applyAlignment="1">
      <alignment horizontal="center"/>
    </xf>
    <xf numFmtId="49" fontId="0" fillId="0" borderId="0" xfId="0" applyNumberFormat="1" applyAlignment="1">
      <alignment horizontal="left" vertical="center" wrapText="1"/>
    </xf>
    <xf numFmtId="49" fontId="0" fillId="0" borderId="0" xfId="0" applyNumberFormat="1" applyAlignment="1">
      <alignment horizontal="left"/>
    </xf>
    <xf numFmtId="0" fontId="2" fillId="0" borderId="11" xfId="0" applyNumberFormat="1" applyFont="1" applyBorder="1" applyAlignment="1">
      <alignment/>
    </xf>
    <xf numFmtId="0" fontId="0" fillId="0" borderId="0" xfId="0" applyFont="1" applyBorder="1" applyAlignment="1">
      <alignment horizontal="center"/>
    </xf>
    <xf numFmtId="49" fontId="0" fillId="0" borderId="0" xfId="0" applyNumberFormat="1" applyFont="1" applyBorder="1" applyAlignment="1">
      <alignment horizontal="left"/>
    </xf>
    <xf numFmtId="0" fontId="2" fillId="33" borderId="10" xfId="0" applyNumberFormat="1" applyFont="1" applyFill="1" applyBorder="1" applyAlignment="1">
      <alignment horizontal="center" vertical="center"/>
    </xf>
    <xf numFmtId="0" fontId="0" fillId="0" borderId="12" xfId="0" applyNumberFormat="1" applyFont="1" applyBorder="1" applyAlignment="1">
      <alignment/>
    </xf>
    <xf numFmtId="0" fontId="0" fillId="34" borderId="11" xfId="0" applyNumberFormat="1" applyFont="1" applyFill="1" applyBorder="1" applyAlignment="1">
      <alignment/>
    </xf>
    <xf numFmtId="0" fontId="3" fillId="0" borderId="11" xfId="0" applyNumberFormat="1" applyFont="1" applyFill="1" applyBorder="1" applyAlignment="1">
      <alignment horizontal="left"/>
    </xf>
    <xf numFmtId="0" fontId="0" fillId="33" borderId="11" xfId="0" applyNumberFormat="1" applyFont="1" applyFill="1" applyBorder="1" applyAlignment="1">
      <alignment/>
    </xf>
    <xf numFmtId="0" fontId="0" fillId="0" borderId="11" xfId="0" applyNumberFormat="1" applyFont="1" applyBorder="1" applyAlignment="1">
      <alignment wrapText="1"/>
    </xf>
    <xf numFmtId="0" fontId="0" fillId="0" borderId="0" xfId="0" applyNumberFormat="1" applyBorder="1" applyAlignment="1">
      <alignment horizontal="center"/>
    </xf>
    <xf numFmtId="0" fontId="0" fillId="34" borderId="11" xfId="0" applyNumberFormat="1" applyFont="1" applyFill="1" applyBorder="1" applyAlignment="1">
      <alignment horizontal="left"/>
    </xf>
    <xf numFmtId="0" fontId="0" fillId="0" borderId="11" xfId="0" applyNumberFormat="1" applyBorder="1" applyAlignment="1">
      <alignment/>
    </xf>
    <xf numFmtId="0" fontId="3" fillId="0" borderId="11" xfId="0" applyNumberFormat="1" applyFont="1" applyBorder="1" applyAlignment="1">
      <alignment horizontal="left"/>
    </xf>
    <xf numFmtId="0" fontId="0" fillId="35" borderId="21" xfId="0" applyNumberFormat="1" applyFont="1" applyFill="1" applyBorder="1" applyAlignment="1">
      <alignment horizontal="left"/>
    </xf>
    <xf numFmtId="0" fontId="0" fillId="35" borderId="24" xfId="0" applyNumberFormat="1" applyFont="1" applyFill="1" applyBorder="1" applyAlignment="1">
      <alignment horizontal="left"/>
    </xf>
    <xf numFmtId="0" fontId="0" fillId="35" borderId="25" xfId="0" applyNumberFormat="1" applyFont="1" applyFill="1" applyBorder="1" applyAlignment="1">
      <alignment horizontal="left"/>
    </xf>
    <xf numFmtId="0" fontId="2" fillId="0" borderId="21" xfId="0" applyNumberFormat="1" applyFont="1" applyBorder="1" applyAlignment="1">
      <alignment horizontal="left"/>
    </xf>
    <xf numFmtId="0" fontId="2" fillId="0" borderId="25" xfId="0" applyNumberFormat="1" applyFont="1" applyBorder="1" applyAlignment="1">
      <alignment horizontal="left"/>
    </xf>
    <xf numFmtId="0" fontId="0" fillId="0" borderId="21" xfId="0" applyNumberFormat="1" applyFont="1" applyBorder="1" applyAlignment="1">
      <alignment horizontal="left"/>
    </xf>
    <xf numFmtId="0" fontId="0" fillId="0" borderId="25" xfId="0" applyNumberFormat="1" applyFont="1" applyBorder="1" applyAlignment="1">
      <alignment horizontal="left"/>
    </xf>
    <xf numFmtId="0" fontId="3" fillId="0" borderId="21" xfId="0" applyNumberFormat="1" applyFont="1" applyBorder="1" applyAlignment="1">
      <alignment horizontal="left"/>
    </xf>
    <xf numFmtId="0" fontId="5" fillId="0" borderId="24" xfId="0" applyNumberFormat="1" applyFont="1" applyBorder="1" applyAlignment="1">
      <alignment horizontal="left"/>
    </xf>
    <xf numFmtId="0" fontId="5" fillId="0" borderId="25" xfId="0" applyNumberFormat="1" applyFont="1" applyBorder="1" applyAlignment="1">
      <alignment horizontal="left"/>
    </xf>
    <xf numFmtId="0" fontId="2" fillId="0" borderId="21" xfId="0" applyNumberFormat="1" applyFont="1" applyBorder="1" applyAlignment="1">
      <alignment horizontal="left"/>
    </xf>
    <xf numFmtId="0" fontId="2" fillId="0" borderId="25" xfId="0" applyNumberFormat="1" applyFont="1" applyBorder="1" applyAlignment="1">
      <alignment horizontal="left"/>
    </xf>
    <xf numFmtId="0" fontId="3" fillId="0" borderId="24" xfId="0" applyNumberFormat="1" applyFont="1" applyBorder="1" applyAlignment="1">
      <alignment horizontal="left"/>
    </xf>
    <xf numFmtId="0" fontId="3" fillId="0" borderId="25" xfId="0" applyNumberFormat="1" applyFont="1" applyBorder="1" applyAlignment="1">
      <alignment horizontal="left"/>
    </xf>
    <xf numFmtId="0" fontId="2" fillId="35" borderId="21" xfId="0" applyNumberFormat="1" applyFont="1" applyFill="1" applyBorder="1" applyAlignment="1">
      <alignment horizontal="left"/>
    </xf>
    <xf numFmtId="0" fontId="2" fillId="35" borderId="24" xfId="0" applyNumberFormat="1" applyFont="1" applyFill="1" applyBorder="1" applyAlignment="1">
      <alignment horizontal="left"/>
    </xf>
    <xf numFmtId="0" fontId="2" fillId="35" borderId="25" xfId="0" applyNumberFormat="1" applyFont="1" applyFill="1" applyBorder="1" applyAlignment="1">
      <alignment horizontal="left"/>
    </xf>
    <xf numFmtId="0" fontId="0" fillId="0" borderId="21" xfId="0" applyNumberFormat="1" applyBorder="1" applyAlignment="1">
      <alignment horizontal="left"/>
    </xf>
    <xf numFmtId="0" fontId="0" fillId="0" borderId="25" xfId="0" applyNumberFormat="1" applyBorder="1" applyAlignment="1">
      <alignment horizontal="left"/>
    </xf>
    <xf numFmtId="0" fontId="52" fillId="0" borderId="11" xfId="0" applyNumberFormat="1" applyFont="1" applyBorder="1" applyAlignment="1">
      <alignment horizontal="center"/>
    </xf>
    <xf numFmtId="0" fontId="53" fillId="40" borderId="11" xfId="0" applyNumberFormat="1" applyFont="1" applyFill="1" applyBorder="1" applyAlignment="1">
      <alignment horizontal="center"/>
    </xf>
    <xf numFmtId="0" fontId="53" fillId="40" borderId="11" xfId="0" applyNumberFormat="1" applyFont="1" applyFill="1" applyBorder="1" applyAlignment="1">
      <alignment/>
    </xf>
    <xf numFmtId="4" fontId="53" fillId="40" borderId="11" xfId="0" applyNumberFormat="1" applyFont="1" applyFill="1" applyBorder="1" applyAlignment="1">
      <alignment/>
    </xf>
    <xf numFmtId="4" fontId="53" fillId="40" borderId="21" xfId="0" applyNumberFormat="1" applyFont="1" applyFill="1" applyBorder="1" applyAlignment="1">
      <alignment/>
    </xf>
    <xf numFmtId="2" fontId="52" fillId="0" borderId="19" xfId="0" applyNumberFormat="1" applyFont="1" applyBorder="1" applyAlignment="1">
      <alignment/>
    </xf>
    <xf numFmtId="0" fontId="52" fillId="40" borderId="11" xfId="0" applyNumberFormat="1" applyFont="1" applyFill="1" applyBorder="1" applyAlignment="1">
      <alignment horizontal="center"/>
    </xf>
    <xf numFmtId="0" fontId="52" fillId="40" borderId="11" xfId="0" applyNumberFormat="1" applyFont="1" applyFill="1" applyBorder="1" applyAlignment="1">
      <alignment/>
    </xf>
    <xf numFmtId="4" fontId="52" fillId="40" borderId="11" xfId="0" applyNumberFormat="1" applyFont="1" applyFill="1" applyBorder="1" applyAlignment="1">
      <alignment/>
    </xf>
    <xf numFmtId="4" fontId="52" fillId="40" borderId="21" xfId="0" applyNumberFormat="1" applyFont="1" applyFill="1" applyBorder="1" applyAlignment="1">
      <alignment/>
    </xf>
  </cellXfs>
  <cellStyles count="50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Normal 2" xfId="50"/>
    <cellStyle name="Normal 3" xfId="51"/>
    <cellStyle name="Obično_List7" xfId="52"/>
    <cellStyle name="Percent" xfId="53"/>
    <cellStyle name="Povezana ćelija" xfId="54"/>
    <cellStyle name="Provjera ćelije" xfId="55"/>
    <cellStyle name="Tekst objašnjenja" xfId="56"/>
    <cellStyle name="Tekst upozorenja" xfId="57"/>
    <cellStyle name="Ukupni zbroj" xfId="58"/>
    <cellStyle name="Unos" xfId="59"/>
    <cellStyle name="Currency" xfId="60"/>
    <cellStyle name="Currency [0]" xfId="61"/>
    <cellStyle name="Comma" xfId="62"/>
    <cellStyle name="Comma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41"/>
  <sheetViews>
    <sheetView zoomScalePageLayoutView="0" workbookViewId="0" topLeftCell="A55">
      <selection activeCell="A12" sqref="A12:F12"/>
    </sheetView>
  </sheetViews>
  <sheetFormatPr defaultColWidth="9.140625" defaultRowHeight="12.75"/>
  <cols>
    <col min="3" max="3" width="21.140625" style="0" customWidth="1"/>
    <col min="4" max="5" width="11.140625" style="0" customWidth="1"/>
  </cols>
  <sheetData>
    <row r="2" spans="1:6" ht="12.75">
      <c r="A2" s="128" t="s">
        <v>314</v>
      </c>
      <c r="B2" s="128"/>
      <c r="C2" s="128"/>
      <c r="D2" s="57"/>
      <c r="E2" s="57"/>
      <c r="F2" s="57"/>
    </row>
    <row r="3" spans="1:6" ht="12.75">
      <c r="A3" s="128" t="s">
        <v>353</v>
      </c>
      <c r="B3" s="128"/>
      <c r="C3" s="128"/>
      <c r="D3" s="57"/>
      <c r="E3" s="57"/>
      <c r="F3" s="57"/>
    </row>
    <row r="4" spans="1:3" ht="12">
      <c r="A4" s="13" t="s">
        <v>354</v>
      </c>
      <c r="B4" s="13"/>
      <c r="C4" s="13"/>
    </row>
    <row r="5" spans="1:6" ht="12.75">
      <c r="A5" s="128" t="s">
        <v>357</v>
      </c>
      <c r="B5" s="128"/>
      <c r="C5" s="128"/>
      <c r="D5" s="57"/>
      <c r="E5" s="57"/>
      <c r="F5" s="57"/>
    </row>
    <row r="7" spans="1:6" ht="35.25" customHeight="1">
      <c r="A7" s="140" t="s">
        <v>358</v>
      </c>
      <c r="B7" s="140"/>
      <c r="C7" s="140"/>
      <c r="D7" s="140"/>
      <c r="E7" s="140"/>
      <c r="F7" s="140"/>
    </row>
    <row r="8" ht="12.75">
      <c r="G8" s="110"/>
    </row>
    <row r="9" spans="1:7" ht="12.75">
      <c r="A9" s="110" t="s">
        <v>355</v>
      </c>
      <c r="B9" s="110"/>
      <c r="C9" s="110"/>
      <c r="D9" s="110"/>
      <c r="F9" s="110"/>
      <c r="G9" s="111"/>
    </row>
    <row r="10" spans="1:5" ht="12.75">
      <c r="A10" s="110" t="s">
        <v>356</v>
      </c>
      <c r="B10" s="110"/>
      <c r="D10" s="110"/>
      <c r="E10" s="111"/>
    </row>
    <row r="11" ht="12">
      <c r="C11" s="2" t="s">
        <v>348</v>
      </c>
    </row>
    <row r="12" spans="1:6" ht="21.75" customHeight="1">
      <c r="A12" s="140" t="s">
        <v>341</v>
      </c>
      <c r="B12" s="140"/>
      <c r="C12" s="140"/>
      <c r="D12" s="140"/>
      <c r="E12" s="140"/>
      <c r="F12" s="140"/>
    </row>
    <row r="13" spans="1:6" ht="12">
      <c r="A13" s="55"/>
      <c r="B13" s="55"/>
      <c r="C13" s="55"/>
      <c r="D13" s="55"/>
      <c r="E13" s="55"/>
      <c r="F13" s="55"/>
    </row>
    <row r="14" spans="1:6" ht="12">
      <c r="A14" s="141" t="s">
        <v>315</v>
      </c>
      <c r="B14" s="141"/>
      <c r="C14" s="55"/>
      <c r="D14" s="55"/>
      <c r="E14" s="55"/>
      <c r="F14" s="55"/>
    </row>
    <row r="15" spans="1:6" ht="12">
      <c r="A15" s="55"/>
      <c r="B15" s="55"/>
      <c r="C15" s="55"/>
      <c r="D15" s="55"/>
      <c r="E15" s="55"/>
      <c r="F15" s="55"/>
    </row>
    <row r="16" spans="1:6" ht="12">
      <c r="A16" s="71"/>
      <c r="B16" s="65"/>
      <c r="C16" s="65"/>
      <c r="D16" s="56">
        <v>1</v>
      </c>
      <c r="E16" s="56">
        <v>2</v>
      </c>
      <c r="F16" s="70" t="s">
        <v>316</v>
      </c>
    </row>
    <row r="17" spans="1:6" ht="12">
      <c r="A17" s="136" t="s">
        <v>325</v>
      </c>
      <c r="B17" s="137"/>
      <c r="C17" s="137"/>
      <c r="D17" s="56">
        <v>2020</v>
      </c>
      <c r="E17" s="56" t="s">
        <v>342</v>
      </c>
      <c r="F17" s="56" t="s">
        <v>317</v>
      </c>
    </row>
    <row r="18" spans="1:6" ht="12">
      <c r="A18" s="64"/>
      <c r="B18" s="63"/>
      <c r="C18" s="63"/>
      <c r="D18" s="56"/>
      <c r="E18" s="56"/>
      <c r="F18" s="56"/>
    </row>
    <row r="19" spans="1:6" ht="12">
      <c r="A19" s="68">
        <v>6</v>
      </c>
      <c r="B19" s="143" t="s">
        <v>6</v>
      </c>
      <c r="C19" s="143"/>
      <c r="D19" s="58">
        <f>Proračun_opći_dio_4_razina_!D4</f>
        <v>17000000</v>
      </c>
      <c r="E19" s="58">
        <f>Proračun_opći_dio_4_razina_!E4</f>
        <v>3044185.3499999996</v>
      </c>
      <c r="F19" s="74">
        <f>SUM(E19/D19)*100</f>
        <v>17.906972647058822</v>
      </c>
    </row>
    <row r="20" spans="1:6" ht="12">
      <c r="A20" s="67">
        <v>7</v>
      </c>
      <c r="B20" s="138" t="s">
        <v>69</v>
      </c>
      <c r="C20" s="138"/>
      <c r="D20" s="58">
        <f>Proračun_opći_dio_4_razina_!D47</f>
        <v>500000</v>
      </c>
      <c r="E20" s="58">
        <f>Proračun_opći_dio_4_razina_!E47</f>
        <v>63950.1</v>
      </c>
      <c r="F20" s="74">
        <f aca="true" t="shared" si="0" ref="F20:F28">SUM(E20/D20)*100</f>
        <v>12.790019999999998</v>
      </c>
    </row>
    <row r="21" spans="1:6" ht="12">
      <c r="A21" s="69"/>
      <c r="B21" s="139" t="s">
        <v>321</v>
      </c>
      <c r="C21" s="139"/>
      <c r="D21" s="60">
        <f>SUM(D19:D20)</f>
        <v>17500000</v>
      </c>
      <c r="E21" s="60">
        <f>SUM(E19:E20)</f>
        <v>3108135.4499999997</v>
      </c>
      <c r="F21" s="104">
        <f t="shared" si="0"/>
        <v>17.760773999999998</v>
      </c>
    </row>
    <row r="22" spans="1:6" ht="12">
      <c r="A22" s="68">
        <v>3</v>
      </c>
      <c r="B22" s="54" t="s">
        <v>77</v>
      </c>
      <c r="C22" s="54"/>
      <c r="D22" s="58">
        <f>SUM(Proračun_opći_dio_4_razina_!D51)</f>
        <v>3900000</v>
      </c>
      <c r="E22" s="58">
        <f>SUM(Proračun_opći_dio_4_razina_!E51)</f>
        <v>860082.1099999999</v>
      </c>
      <c r="F22" s="74">
        <f t="shared" si="0"/>
        <v>22.05338743589743</v>
      </c>
    </row>
    <row r="23" spans="1:6" ht="12">
      <c r="A23" s="67">
        <v>4</v>
      </c>
      <c r="B23" s="138" t="s">
        <v>186</v>
      </c>
      <c r="C23" s="138"/>
      <c r="D23" s="58">
        <f>SUM(Proračun_opći_dio_4_razina_!D105)</f>
        <v>14100000</v>
      </c>
      <c r="E23" s="58">
        <f>SUM(Proračun_opći_dio_4_razina_!E105)</f>
        <v>1121695.25</v>
      </c>
      <c r="F23" s="74">
        <f t="shared" si="0"/>
        <v>7.955285460992907</v>
      </c>
    </row>
    <row r="24" spans="1:6" ht="12">
      <c r="A24" s="64"/>
      <c r="B24" s="139" t="s">
        <v>322</v>
      </c>
      <c r="C24" s="139"/>
      <c r="D24" s="60">
        <f>SUM('Naslovna strana'!D22:D23)</f>
        <v>18000000</v>
      </c>
      <c r="E24" s="60">
        <f>SUM('Naslovna strana'!E22:E23)</f>
        <v>1981777.3599999999</v>
      </c>
      <c r="F24" s="104">
        <f t="shared" si="0"/>
        <v>11.009874222222221</v>
      </c>
    </row>
    <row r="25" spans="1:6" ht="12">
      <c r="A25" s="129" t="s">
        <v>318</v>
      </c>
      <c r="B25" s="129"/>
      <c r="C25" s="59"/>
      <c r="D25" s="60">
        <f>SUM(D21-D24)</f>
        <v>-500000</v>
      </c>
      <c r="E25" s="60">
        <f>SUM(E21-E24)</f>
        <v>1126358.0899999999</v>
      </c>
      <c r="F25" s="104">
        <f t="shared" si="0"/>
        <v>-225.27161799999996</v>
      </c>
    </row>
    <row r="26" spans="1:6" ht="12">
      <c r="A26" s="62"/>
      <c r="B26" s="55"/>
      <c r="C26" s="55"/>
      <c r="D26" s="58"/>
      <c r="E26" s="58"/>
      <c r="F26" s="74"/>
    </row>
    <row r="27" spans="1:6" ht="27.75" customHeight="1">
      <c r="A27" s="134" t="s">
        <v>326</v>
      </c>
      <c r="B27" s="135"/>
      <c r="C27" s="135"/>
      <c r="D27" s="60">
        <v>800000</v>
      </c>
      <c r="E27" s="60">
        <v>800000</v>
      </c>
      <c r="F27" s="104">
        <f t="shared" si="0"/>
        <v>100</v>
      </c>
    </row>
    <row r="28" spans="1:6" ht="36" customHeight="1">
      <c r="A28" s="134" t="s">
        <v>343</v>
      </c>
      <c r="B28" s="135"/>
      <c r="C28" s="135"/>
      <c r="D28" s="60">
        <v>500000</v>
      </c>
      <c r="E28" s="60">
        <v>500000</v>
      </c>
      <c r="F28" s="104">
        <f t="shared" si="0"/>
        <v>100</v>
      </c>
    </row>
    <row r="29" spans="1:6" s="78" customFormat="1" ht="11.25" customHeight="1">
      <c r="A29" s="75"/>
      <c r="B29" s="76"/>
      <c r="C29" s="76"/>
      <c r="D29" s="77"/>
      <c r="E29" s="77"/>
      <c r="F29" s="74"/>
    </row>
    <row r="30" spans="1:6" ht="12">
      <c r="A30" s="145" t="s">
        <v>328</v>
      </c>
      <c r="B30" s="145"/>
      <c r="C30" s="145"/>
      <c r="D30" s="66"/>
      <c r="E30" s="66"/>
      <c r="F30" s="104">
        <v>0</v>
      </c>
    </row>
    <row r="31" spans="1:6" ht="12">
      <c r="A31" s="73">
        <v>8</v>
      </c>
      <c r="B31" s="131" t="s">
        <v>324</v>
      </c>
      <c r="C31" s="131"/>
      <c r="D31" s="72">
        <v>0</v>
      </c>
      <c r="E31" s="72">
        <v>0</v>
      </c>
      <c r="F31" s="74">
        <v>0</v>
      </c>
    </row>
    <row r="32" spans="1:6" ht="21.75" customHeight="1">
      <c r="A32" s="61">
        <v>5</v>
      </c>
      <c r="B32" s="142" t="s">
        <v>319</v>
      </c>
      <c r="C32" s="142"/>
      <c r="D32" s="58">
        <v>0</v>
      </c>
      <c r="E32" s="58">
        <v>0</v>
      </c>
      <c r="F32" s="74">
        <v>0</v>
      </c>
    </row>
    <row r="33" spans="1:6" ht="12">
      <c r="A33" s="129" t="s">
        <v>320</v>
      </c>
      <c r="B33" s="130"/>
      <c r="C33" s="130"/>
      <c r="D33" s="60">
        <f>SUM(D31-D32)</f>
        <v>0</v>
      </c>
      <c r="E33" s="60">
        <f>SUM(E32)</f>
        <v>0</v>
      </c>
      <c r="F33" s="104">
        <v>0</v>
      </c>
    </row>
    <row r="34" spans="1:6" ht="16.5" customHeight="1">
      <c r="A34" s="144" t="s">
        <v>327</v>
      </c>
      <c r="B34" s="144"/>
      <c r="C34" s="144"/>
      <c r="D34" s="60">
        <f>D25+D28+D33</f>
        <v>0</v>
      </c>
      <c r="E34" s="60">
        <f>E25+E28+E33</f>
        <v>1626358.0899999999</v>
      </c>
      <c r="F34" s="104">
        <v>0</v>
      </c>
    </row>
    <row r="35" spans="1:6" ht="16.5" customHeight="1">
      <c r="A35" s="124"/>
      <c r="B35" s="124"/>
      <c r="C35" s="124"/>
      <c r="D35" s="125"/>
      <c r="E35" s="125"/>
      <c r="F35" s="126"/>
    </row>
    <row r="36" spans="1:6" ht="16.5" customHeight="1">
      <c r="A36" s="124"/>
      <c r="B36" s="124"/>
      <c r="C36" s="124"/>
      <c r="D36" s="125"/>
      <c r="E36" s="125"/>
      <c r="F36" s="126"/>
    </row>
    <row r="37" ht="12">
      <c r="C37" s="2" t="s">
        <v>347</v>
      </c>
    </row>
    <row r="38" spans="1:7" ht="24.75" customHeight="1">
      <c r="A38" s="132" t="s">
        <v>349</v>
      </c>
      <c r="B38" s="133"/>
      <c r="C38" s="133"/>
      <c r="D38" s="133"/>
      <c r="E38" s="133"/>
      <c r="F38" s="133"/>
      <c r="G38" s="133"/>
    </row>
    <row r="39" spans="1:7" ht="12">
      <c r="A39" s="132" t="s">
        <v>350</v>
      </c>
      <c r="B39" s="132"/>
      <c r="C39" s="132"/>
      <c r="D39" s="132"/>
      <c r="E39" s="132"/>
      <c r="F39" s="132"/>
      <c r="G39" s="132"/>
    </row>
    <row r="40" spans="1:7" ht="12">
      <c r="A40" s="132" t="s">
        <v>351</v>
      </c>
      <c r="B40" s="132"/>
      <c r="C40" s="132"/>
      <c r="D40" s="132"/>
      <c r="E40" s="132"/>
      <c r="F40" s="132"/>
      <c r="G40" s="132"/>
    </row>
    <row r="41" spans="1:7" ht="12">
      <c r="A41" s="132" t="s">
        <v>352</v>
      </c>
      <c r="B41" s="132"/>
      <c r="C41" s="132"/>
      <c r="D41" s="132"/>
      <c r="E41" s="132"/>
      <c r="F41" s="132"/>
      <c r="G41" s="132"/>
    </row>
  </sheetData>
  <sheetProtection/>
  <mergeCells count="21">
    <mergeCell ref="A41:G41"/>
    <mergeCell ref="A7:F7"/>
    <mergeCell ref="A12:F12"/>
    <mergeCell ref="A14:B14"/>
    <mergeCell ref="B21:C21"/>
    <mergeCell ref="B32:C32"/>
    <mergeCell ref="B19:C19"/>
    <mergeCell ref="A34:C34"/>
    <mergeCell ref="A30:C30"/>
    <mergeCell ref="A17:C17"/>
    <mergeCell ref="B20:C20"/>
    <mergeCell ref="B23:C23"/>
    <mergeCell ref="B24:C24"/>
    <mergeCell ref="A28:C28"/>
    <mergeCell ref="A40:G40"/>
    <mergeCell ref="A25:B25"/>
    <mergeCell ref="A33:C33"/>
    <mergeCell ref="B31:C31"/>
    <mergeCell ref="A38:G38"/>
    <mergeCell ref="A27:C27"/>
    <mergeCell ref="A39:G3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122"/>
  <sheetViews>
    <sheetView zoomScale="115" zoomScaleNormal="115" zoomScalePageLayoutView="0" workbookViewId="0" topLeftCell="A130">
      <selection activeCell="A93" sqref="A93:F94"/>
    </sheetView>
  </sheetViews>
  <sheetFormatPr defaultColWidth="9.140625" defaultRowHeight="12.75"/>
  <cols>
    <col min="1" max="1" width="9.140625" style="1" customWidth="1"/>
    <col min="2" max="2" width="9.140625" style="2" customWidth="1"/>
    <col min="3" max="3" width="65.28125" style="0" customWidth="1"/>
    <col min="4" max="4" width="15.00390625" style="3" customWidth="1"/>
    <col min="5" max="5" width="12.7109375" style="3" customWidth="1"/>
    <col min="6" max="6" width="9.140625" style="85" customWidth="1"/>
  </cols>
  <sheetData>
    <row r="1" ht="12.75" thickBot="1"/>
    <row r="2" spans="1:6" ht="31.5" customHeight="1" thickBot="1">
      <c r="A2" s="4" t="s">
        <v>0</v>
      </c>
      <c r="B2" s="4" t="s">
        <v>1</v>
      </c>
      <c r="C2" s="4" t="s">
        <v>2</v>
      </c>
      <c r="D2" s="5" t="s">
        <v>3</v>
      </c>
      <c r="E2" s="88" t="s">
        <v>332</v>
      </c>
      <c r="F2" s="98" t="s">
        <v>334</v>
      </c>
    </row>
    <row r="3" spans="1:6" ht="12">
      <c r="A3" s="146" t="s">
        <v>4</v>
      </c>
      <c r="B3" s="146"/>
      <c r="C3" s="146"/>
      <c r="D3" s="87">
        <v>1</v>
      </c>
      <c r="E3" s="87">
        <v>2</v>
      </c>
      <c r="F3" s="97"/>
    </row>
    <row r="4" spans="1:6" ht="12">
      <c r="A4" s="6"/>
      <c r="B4" s="7" t="s">
        <v>5</v>
      </c>
      <c r="C4" s="8" t="s">
        <v>6</v>
      </c>
      <c r="D4" s="9">
        <f>SUM(D5+D13+D21+D31+D41+D44)</f>
        <v>17000000</v>
      </c>
      <c r="E4" s="89">
        <f>SUM(E5+E13+E21+E31+E41+E44)</f>
        <v>3044185.3499999996</v>
      </c>
      <c r="F4" s="96">
        <f>(E4/D4)*100</f>
        <v>17.906972647058822</v>
      </c>
    </row>
    <row r="5" spans="1:6" ht="12">
      <c r="A5" s="6"/>
      <c r="B5" s="7" t="s">
        <v>7</v>
      </c>
      <c r="C5" s="8" t="s">
        <v>8</v>
      </c>
      <c r="D5" s="9">
        <f>SUM(D6+D8+D10)</f>
        <v>4412000</v>
      </c>
      <c r="E5" s="89">
        <f>SUM(E6+E8+E10)</f>
        <v>2256877.46</v>
      </c>
      <c r="F5" s="96">
        <f aca="true" t="shared" si="0" ref="F5:F67">(E5/D5)*100</f>
        <v>51.153160924750686</v>
      </c>
    </row>
    <row r="6" spans="1:6" s="13" customFormat="1" ht="12">
      <c r="A6" s="10">
        <v>1</v>
      </c>
      <c r="B6" s="10" t="s">
        <v>9</v>
      </c>
      <c r="C6" s="11" t="s">
        <v>10</v>
      </c>
      <c r="D6" s="12">
        <f>SUM(D7)</f>
        <v>4300000</v>
      </c>
      <c r="E6" s="90">
        <v>2236925.86</v>
      </c>
      <c r="F6" s="97">
        <f t="shared" si="0"/>
        <v>52.02153162790697</v>
      </c>
    </row>
    <row r="7" spans="1:6" ht="12">
      <c r="A7" s="14">
        <v>1</v>
      </c>
      <c r="B7" s="14" t="s">
        <v>11</v>
      </c>
      <c r="C7" s="15" t="s">
        <v>12</v>
      </c>
      <c r="D7" s="16">
        <v>4300000</v>
      </c>
      <c r="E7" s="91">
        <v>0</v>
      </c>
      <c r="F7" s="97">
        <f t="shared" si="0"/>
        <v>0</v>
      </c>
    </row>
    <row r="8" spans="1:6" s="20" customFormat="1" ht="12">
      <c r="A8" s="17">
        <v>1</v>
      </c>
      <c r="B8" s="17" t="s">
        <v>13</v>
      </c>
      <c r="C8" s="18" t="s">
        <v>14</v>
      </c>
      <c r="D8" s="19">
        <f>SUM(D9)</f>
        <v>100000</v>
      </c>
      <c r="E8" s="92">
        <v>15977.58</v>
      </c>
      <c r="F8" s="97">
        <f t="shared" si="0"/>
        <v>15.97758</v>
      </c>
    </row>
    <row r="9" spans="1:6" ht="12">
      <c r="A9" s="14">
        <v>1</v>
      </c>
      <c r="B9" s="14" t="s">
        <v>15</v>
      </c>
      <c r="C9" s="15" t="s">
        <v>16</v>
      </c>
      <c r="D9" s="16">
        <v>100000</v>
      </c>
      <c r="E9" s="91">
        <v>0</v>
      </c>
      <c r="F9" s="97">
        <f t="shared" si="0"/>
        <v>0</v>
      </c>
    </row>
    <row r="10" spans="1:6" s="20" customFormat="1" ht="12">
      <c r="A10" s="17">
        <v>1</v>
      </c>
      <c r="B10" s="17" t="s">
        <v>17</v>
      </c>
      <c r="C10" s="18" t="s">
        <v>18</v>
      </c>
      <c r="D10" s="19">
        <f>SUM(D11:D12)</f>
        <v>12000</v>
      </c>
      <c r="E10" s="92">
        <v>3974.02</v>
      </c>
      <c r="F10" s="97">
        <f t="shared" si="0"/>
        <v>33.11683333333333</v>
      </c>
    </row>
    <row r="11" spans="1:6" ht="12">
      <c r="A11" s="14">
        <v>1</v>
      </c>
      <c r="B11" s="14" t="s">
        <v>19</v>
      </c>
      <c r="C11" s="15" t="s">
        <v>20</v>
      </c>
      <c r="D11" s="16">
        <v>10000</v>
      </c>
      <c r="E11" s="91">
        <v>0</v>
      </c>
      <c r="F11" s="97">
        <f t="shared" si="0"/>
        <v>0</v>
      </c>
    </row>
    <row r="12" spans="1:6" ht="12">
      <c r="A12" s="14">
        <v>1</v>
      </c>
      <c r="B12" s="14" t="s">
        <v>21</v>
      </c>
      <c r="C12" s="15" t="s">
        <v>22</v>
      </c>
      <c r="D12" s="16">
        <v>2000</v>
      </c>
      <c r="E12" s="91">
        <v>0</v>
      </c>
      <c r="F12" s="97">
        <f t="shared" si="0"/>
        <v>0</v>
      </c>
    </row>
    <row r="13" spans="1:6" ht="12">
      <c r="A13" s="14"/>
      <c r="B13" s="7" t="s">
        <v>23</v>
      </c>
      <c r="C13" s="8" t="s">
        <v>24</v>
      </c>
      <c r="D13" s="9">
        <f>SUM(D17+D14)</f>
        <v>11690000</v>
      </c>
      <c r="E13" s="89">
        <f>SUM(E17+E14)</f>
        <v>78823.48</v>
      </c>
      <c r="F13" s="96">
        <f t="shared" si="0"/>
        <v>0.6742812660393499</v>
      </c>
    </row>
    <row r="14" spans="1:6" s="13" customFormat="1" ht="12">
      <c r="A14" s="10"/>
      <c r="B14" s="10">
        <v>632</v>
      </c>
      <c r="C14" s="11" t="s">
        <v>29</v>
      </c>
      <c r="D14" s="12">
        <f>SUM(D15:D16)</f>
        <v>11390000</v>
      </c>
      <c r="E14" s="90">
        <f>SUM(E15:E16)</f>
        <v>0</v>
      </c>
      <c r="F14" s="97">
        <f t="shared" si="0"/>
        <v>0</v>
      </c>
    </row>
    <row r="15" spans="1:6" ht="12">
      <c r="A15" s="14">
        <v>5</v>
      </c>
      <c r="B15" s="14" t="s">
        <v>30</v>
      </c>
      <c r="C15" s="15" t="s">
        <v>29</v>
      </c>
      <c r="D15" s="16">
        <v>11240000</v>
      </c>
      <c r="E15" s="91">
        <v>0</v>
      </c>
      <c r="F15" s="97">
        <f t="shared" si="0"/>
        <v>0</v>
      </c>
    </row>
    <row r="16" spans="1:6" ht="12">
      <c r="A16" s="14">
        <v>5</v>
      </c>
      <c r="B16" s="14" t="s">
        <v>30</v>
      </c>
      <c r="C16" s="45" t="s">
        <v>297</v>
      </c>
      <c r="D16" s="16">
        <v>150000</v>
      </c>
      <c r="E16" s="91">
        <v>0</v>
      </c>
      <c r="F16" s="97">
        <f t="shared" si="0"/>
        <v>0</v>
      </c>
    </row>
    <row r="17" spans="1:6" s="20" customFormat="1" ht="12">
      <c r="A17" s="17"/>
      <c r="B17" s="17" t="s">
        <v>25</v>
      </c>
      <c r="C17" s="18" t="s">
        <v>26</v>
      </c>
      <c r="D17" s="19">
        <f>SUM(D18:D20)</f>
        <v>300000</v>
      </c>
      <c r="E17" s="92">
        <v>78823.48</v>
      </c>
      <c r="F17" s="97">
        <f t="shared" si="0"/>
        <v>26.274493333333332</v>
      </c>
    </row>
    <row r="18" spans="1:6" ht="12">
      <c r="A18" s="14">
        <v>5</v>
      </c>
      <c r="B18" s="14" t="s">
        <v>27</v>
      </c>
      <c r="C18" s="15" t="s">
        <v>28</v>
      </c>
      <c r="D18" s="16">
        <v>100000</v>
      </c>
      <c r="E18" s="91">
        <v>0</v>
      </c>
      <c r="F18" s="97">
        <f t="shared" si="0"/>
        <v>0</v>
      </c>
    </row>
    <row r="19" spans="1:6" ht="12">
      <c r="A19" s="14">
        <v>5</v>
      </c>
      <c r="B19" s="14" t="s">
        <v>27</v>
      </c>
      <c r="C19" s="15" t="s">
        <v>28</v>
      </c>
      <c r="D19" s="16">
        <v>100000</v>
      </c>
      <c r="E19" s="91">
        <v>0</v>
      </c>
      <c r="F19" s="97">
        <f t="shared" si="0"/>
        <v>0</v>
      </c>
    </row>
    <row r="20" spans="1:6" ht="12">
      <c r="A20" s="14">
        <v>5</v>
      </c>
      <c r="B20" s="14" t="s">
        <v>27</v>
      </c>
      <c r="C20" s="15" t="s">
        <v>28</v>
      </c>
      <c r="D20" s="16">
        <v>100000</v>
      </c>
      <c r="E20" s="91">
        <v>0</v>
      </c>
      <c r="F20" s="97">
        <f t="shared" si="0"/>
        <v>0</v>
      </c>
    </row>
    <row r="21" spans="1:6" ht="12">
      <c r="A21" s="14"/>
      <c r="B21" s="7" t="s">
        <v>31</v>
      </c>
      <c r="C21" s="8" t="s">
        <v>32</v>
      </c>
      <c r="D21" s="9">
        <f>SUM(D22+D24)</f>
        <v>408000</v>
      </c>
      <c r="E21" s="89">
        <f>SUM(E22+E24)</f>
        <v>88330.06999999999</v>
      </c>
      <c r="F21" s="96">
        <f t="shared" si="0"/>
        <v>21.649526960784314</v>
      </c>
    </row>
    <row r="22" spans="1:6" s="20" customFormat="1" ht="12">
      <c r="A22" s="17"/>
      <c r="B22" s="17" t="s">
        <v>33</v>
      </c>
      <c r="C22" s="18" t="s">
        <v>34</v>
      </c>
      <c r="D22" s="19">
        <f>SUM(D23)</f>
        <v>2000</v>
      </c>
      <c r="E22" s="92">
        <v>874.89</v>
      </c>
      <c r="F22" s="97">
        <f t="shared" si="0"/>
        <v>43.744499999999995</v>
      </c>
    </row>
    <row r="23" spans="1:6" ht="12">
      <c r="A23" s="14">
        <v>3</v>
      </c>
      <c r="B23" s="14" t="s">
        <v>35</v>
      </c>
      <c r="C23" s="15" t="s">
        <v>36</v>
      </c>
      <c r="D23" s="16">
        <v>2000</v>
      </c>
      <c r="E23" s="91">
        <v>0</v>
      </c>
      <c r="F23" s="97">
        <f t="shared" si="0"/>
        <v>0</v>
      </c>
    </row>
    <row r="24" spans="1:6" s="20" customFormat="1" ht="12">
      <c r="A24" s="17">
        <v>3</v>
      </c>
      <c r="B24" s="17" t="s">
        <v>37</v>
      </c>
      <c r="C24" s="18" t="s">
        <v>38</v>
      </c>
      <c r="D24" s="19">
        <f>SUM(D25:D30)</f>
        <v>406000</v>
      </c>
      <c r="E24" s="92">
        <v>87455.18</v>
      </c>
      <c r="F24" s="97">
        <f t="shared" si="0"/>
        <v>21.54068472906404</v>
      </c>
    </row>
    <row r="25" spans="1:6" ht="12">
      <c r="A25" s="14">
        <v>3</v>
      </c>
      <c r="B25" s="14" t="s">
        <v>39</v>
      </c>
      <c r="C25" s="15" t="s">
        <v>40</v>
      </c>
      <c r="D25" s="16">
        <v>60000</v>
      </c>
      <c r="E25" s="91">
        <v>0</v>
      </c>
      <c r="F25" s="97">
        <f t="shared" si="0"/>
        <v>0</v>
      </c>
    </row>
    <row r="26" spans="1:6" ht="12">
      <c r="A26" s="14">
        <v>3</v>
      </c>
      <c r="B26" s="14" t="s">
        <v>41</v>
      </c>
      <c r="C26" s="15" t="s">
        <v>42</v>
      </c>
      <c r="D26" s="16">
        <v>300000</v>
      </c>
      <c r="E26" s="91">
        <v>0</v>
      </c>
      <c r="F26" s="97">
        <f t="shared" si="0"/>
        <v>0</v>
      </c>
    </row>
    <row r="27" spans="1:6" ht="12">
      <c r="A27" s="14">
        <v>3</v>
      </c>
      <c r="B27" s="14" t="s">
        <v>41</v>
      </c>
      <c r="C27" s="15" t="s">
        <v>42</v>
      </c>
      <c r="D27" s="16">
        <v>20000</v>
      </c>
      <c r="E27" s="91">
        <v>0</v>
      </c>
      <c r="F27" s="97">
        <f t="shared" si="0"/>
        <v>0</v>
      </c>
    </row>
    <row r="28" spans="1:6" ht="12">
      <c r="A28" s="14">
        <v>3</v>
      </c>
      <c r="B28" s="14" t="s">
        <v>43</v>
      </c>
      <c r="C28" s="15" t="s">
        <v>44</v>
      </c>
      <c r="D28" s="16">
        <v>6000</v>
      </c>
      <c r="E28" s="91">
        <v>0</v>
      </c>
      <c r="F28" s="97">
        <f t="shared" si="0"/>
        <v>0</v>
      </c>
    </row>
    <row r="29" spans="1:6" ht="12">
      <c r="A29" s="14">
        <v>3</v>
      </c>
      <c r="B29" s="14" t="s">
        <v>43</v>
      </c>
      <c r="C29" s="15" t="s">
        <v>44</v>
      </c>
      <c r="D29" s="16">
        <v>0</v>
      </c>
      <c r="E29" s="91">
        <f>SUM((D29*2.4)/100)+D29</f>
        <v>0</v>
      </c>
      <c r="F29" s="97">
        <v>0</v>
      </c>
    </row>
    <row r="30" spans="1:6" ht="12">
      <c r="A30" s="14">
        <v>3</v>
      </c>
      <c r="B30" s="14" t="s">
        <v>45</v>
      </c>
      <c r="C30" s="15" t="s">
        <v>46</v>
      </c>
      <c r="D30" s="16">
        <v>20000</v>
      </c>
      <c r="E30" s="91">
        <v>0</v>
      </c>
      <c r="F30" s="97">
        <f t="shared" si="0"/>
        <v>0</v>
      </c>
    </row>
    <row r="31" spans="1:6" ht="12">
      <c r="A31" s="14"/>
      <c r="B31" s="7" t="s">
        <v>47</v>
      </c>
      <c r="C31" s="8" t="s">
        <v>48</v>
      </c>
      <c r="D31" s="9">
        <f>SUM(D34+D37)</f>
        <v>320000</v>
      </c>
      <c r="E31" s="89">
        <f>SUM(E32+E34+E37)</f>
        <v>620154.3400000001</v>
      </c>
      <c r="F31" s="96">
        <f t="shared" si="0"/>
        <v>193.79823125000001</v>
      </c>
    </row>
    <row r="32" spans="1:6" ht="12">
      <c r="A32" s="185"/>
      <c r="B32" s="186">
        <v>651</v>
      </c>
      <c r="C32" s="187" t="s">
        <v>333</v>
      </c>
      <c r="D32" s="188">
        <v>0</v>
      </c>
      <c r="E32" s="189">
        <f>SUM(E33)</f>
        <v>12.28</v>
      </c>
      <c r="F32" s="190">
        <v>100</v>
      </c>
    </row>
    <row r="33" spans="1:6" ht="12">
      <c r="A33" s="185"/>
      <c r="B33" s="191">
        <v>6511</v>
      </c>
      <c r="C33" s="192" t="s">
        <v>340</v>
      </c>
      <c r="D33" s="193">
        <v>0</v>
      </c>
      <c r="E33" s="194">
        <v>12.28</v>
      </c>
      <c r="F33" s="190">
        <v>0</v>
      </c>
    </row>
    <row r="34" spans="1:6" s="20" customFormat="1" ht="12">
      <c r="A34" s="17"/>
      <c r="B34" s="17" t="s">
        <v>49</v>
      </c>
      <c r="C34" s="18" t="s">
        <v>50</v>
      </c>
      <c r="D34" s="19">
        <f>SUM(D35:D36)</f>
        <v>200000</v>
      </c>
      <c r="E34" s="92">
        <v>562185.3</v>
      </c>
      <c r="F34" s="97">
        <f t="shared" si="0"/>
        <v>281.09265000000005</v>
      </c>
    </row>
    <row r="35" spans="1:6" ht="12">
      <c r="A35" s="14">
        <v>4</v>
      </c>
      <c r="B35" s="14" t="s">
        <v>51</v>
      </c>
      <c r="C35" s="15" t="s">
        <v>52</v>
      </c>
      <c r="D35" s="16">
        <v>200000</v>
      </c>
      <c r="E35" s="91">
        <v>0</v>
      </c>
      <c r="F35" s="97">
        <f t="shared" si="0"/>
        <v>0</v>
      </c>
    </row>
    <row r="36" spans="1:6" ht="12">
      <c r="A36" s="14">
        <v>4</v>
      </c>
      <c r="B36" s="14" t="s">
        <v>53</v>
      </c>
      <c r="C36" s="45" t="s">
        <v>54</v>
      </c>
      <c r="D36" s="16">
        <v>0</v>
      </c>
      <c r="E36" s="91">
        <f>SUM((D36*2.4)/100)+D36</f>
        <v>0</v>
      </c>
      <c r="F36" s="97">
        <v>0</v>
      </c>
    </row>
    <row r="37" spans="1:6" s="20" customFormat="1" ht="12">
      <c r="A37" s="17"/>
      <c r="B37" s="17" t="s">
        <v>55</v>
      </c>
      <c r="C37" s="18" t="s">
        <v>56</v>
      </c>
      <c r="D37" s="19">
        <f>SUM(D38:D40)</f>
        <v>120000</v>
      </c>
      <c r="E37" s="92">
        <v>57956.76</v>
      </c>
      <c r="F37" s="97">
        <f t="shared" si="0"/>
        <v>48.29730000000001</v>
      </c>
    </row>
    <row r="38" spans="1:6" ht="12">
      <c r="A38" s="14">
        <v>4</v>
      </c>
      <c r="B38" s="14" t="s">
        <v>57</v>
      </c>
      <c r="C38" s="15" t="s">
        <v>58</v>
      </c>
      <c r="D38" s="16">
        <v>20000</v>
      </c>
      <c r="E38" s="91">
        <v>0</v>
      </c>
      <c r="F38" s="97">
        <f t="shared" si="0"/>
        <v>0</v>
      </c>
    </row>
    <row r="39" spans="1:6" ht="12">
      <c r="A39" s="14">
        <v>4</v>
      </c>
      <c r="B39" s="14" t="s">
        <v>59</v>
      </c>
      <c r="C39" s="15" t="s">
        <v>60</v>
      </c>
      <c r="D39" s="16">
        <v>100000</v>
      </c>
      <c r="E39" s="91">
        <v>0</v>
      </c>
      <c r="F39" s="97">
        <f t="shared" si="0"/>
        <v>0</v>
      </c>
    </row>
    <row r="40" spans="1:6" ht="12">
      <c r="A40" s="14">
        <v>4</v>
      </c>
      <c r="B40" s="14" t="s">
        <v>61</v>
      </c>
      <c r="C40" s="15" t="s">
        <v>62</v>
      </c>
      <c r="D40" s="16">
        <v>0</v>
      </c>
      <c r="E40" s="91">
        <f>SUM((D40*2.4)/100)+D40</f>
        <v>0</v>
      </c>
      <c r="F40" s="97">
        <v>0</v>
      </c>
    </row>
    <row r="41" spans="1:6" ht="12" customHeight="1">
      <c r="A41" s="14"/>
      <c r="B41" s="80">
        <v>66</v>
      </c>
      <c r="C41" s="82" t="s">
        <v>329</v>
      </c>
      <c r="D41" s="83">
        <f>SUM(D42)</f>
        <v>150000</v>
      </c>
      <c r="E41" s="93">
        <f>SUM(E42)</f>
        <v>0</v>
      </c>
      <c r="F41" s="96">
        <f t="shared" si="0"/>
        <v>0</v>
      </c>
    </row>
    <row r="42" spans="1:6" ht="12" customHeight="1">
      <c r="A42" s="14"/>
      <c r="B42" s="52">
        <v>663</v>
      </c>
      <c r="C42" s="79" t="s">
        <v>330</v>
      </c>
      <c r="D42" s="84">
        <f>SUM(D43)</f>
        <v>150000</v>
      </c>
      <c r="E42" s="94">
        <f>SUM(E43)</f>
        <v>0</v>
      </c>
      <c r="F42" s="97">
        <f t="shared" si="0"/>
        <v>0</v>
      </c>
    </row>
    <row r="43" spans="1:6" ht="12.75" customHeight="1">
      <c r="A43" s="14"/>
      <c r="B43" s="14">
        <v>6632</v>
      </c>
      <c r="C43" s="81" t="s">
        <v>331</v>
      </c>
      <c r="D43" s="16">
        <v>150000</v>
      </c>
      <c r="E43" s="91">
        <v>0</v>
      </c>
      <c r="F43" s="97">
        <f t="shared" si="0"/>
        <v>0</v>
      </c>
    </row>
    <row r="44" spans="1:6" ht="12">
      <c r="A44" s="14"/>
      <c r="B44" s="7" t="s">
        <v>63</v>
      </c>
      <c r="C44" s="8" t="s">
        <v>64</v>
      </c>
      <c r="D44" s="9">
        <f>SUM(D45)</f>
        <v>20000</v>
      </c>
      <c r="E44" s="89">
        <f>SUM(E45)</f>
        <v>0</v>
      </c>
      <c r="F44" s="96">
        <f t="shared" si="0"/>
        <v>0</v>
      </c>
    </row>
    <row r="45" spans="1:6" s="20" customFormat="1" ht="12">
      <c r="A45" s="17">
        <v>1</v>
      </c>
      <c r="B45" s="17" t="s">
        <v>65</v>
      </c>
      <c r="C45" s="18" t="s">
        <v>66</v>
      </c>
      <c r="D45" s="19">
        <f>SUM(D46)</f>
        <v>20000</v>
      </c>
      <c r="E45" s="92">
        <f>SUM(E46)</f>
        <v>0</v>
      </c>
      <c r="F45" s="97">
        <f t="shared" si="0"/>
        <v>0</v>
      </c>
    </row>
    <row r="46" spans="1:6" ht="12">
      <c r="A46" s="14">
        <v>1</v>
      </c>
      <c r="B46" s="14" t="s">
        <v>67</v>
      </c>
      <c r="C46" s="15" t="s">
        <v>66</v>
      </c>
      <c r="D46" s="16">
        <v>20000</v>
      </c>
      <c r="E46" s="91">
        <v>0</v>
      </c>
      <c r="F46" s="97">
        <f t="shared" si="0"/>
        <v>0</v>
      </c>
    </row>
    <row r="47" spans="1:6" ht="12">
      <c r="A47" s="14"/>
      <c r="B47" s="7" t="s">
        <v>68</v>
      </c>
      <c r="C47" s="8" t="s">
        <v>69</v>
      </c>
      <c r="D47" s="9">
        <f aca="true" t="shared" si="1" ref="D47:E49">SUM(D48)</f>
        <v>500000</v>
      </c>
      <c r="E47" s="89">
        <f t="shared" si="1"/>
        <v>63950.1</v>
      </c>
      <c r="F47" s="96">
        <f t="shared" si="0"/>
        <v>12.790019999999998</v>
      </c>
    </row>
    <row r="48" spans="1:7" ht="12">
      <c r="A48" s="14"/>
      <c r="B48" s="105" t="s">
        <v>70</v>
      </c>
      <c r="C48" s="106" t="s">
        <v>71</v>
      </c>
      <c r="D48" s="107">
        <f>SUM(D49)</f>
        <v>500000</v>
      </c>
      <c r="E48" s="108">
        <f t="shared" si="1"/>
        <v>63950.1</v>
      </c>
      <c r="F48" s="109">
        <f t="shared" si="0"/>
        <v>12.790019999999998</v>
      </c>
      <c r="G48" s="51"/>
    </row>
    <row r="49" spans="1:6" s="20" customFormat="1" ht="12">
      <c r="A49" s="17">
        <v>7</v>
      </c>
      <c r="B49" s="17" t="s">
        <v>72</v>
      </c>
      <c r="C49" s="18" t="s">
        <v>73</v>
      </c>
      <c r="D49" s="19">
        <f t="shared" si="1"/>
        <v>500000</v>
      </c>
      <c r="E49" s="92">
        <v>63950.1</v>
      </c>
      <c r="F49" s="97">
        <f t="shared" si="0"/>
        <v>12.790019999999998</v>
      </c>
    </row>
    <row r="50" spans="1:6" ht="12">
      <c r="A50" s="14">
        <v>7</v>
      </c>
      <c r="B50" s="14" t="s">
        <v>74</v>
      </c>
      <c r="C50" s="15" t="s">
        <v>75</v>
      </c>
      <c r="D50" s="16">
        <v>500000</v>
      </c>
      <c r="E50" s="91">
        <v>0</v>
      </c>
      <c r="F50" s="97">
        <f t="shared" si="0"/>
        <v>0</v>
      </c>
    </row>
    <row r="51" spans="1:6" ht="12">
      <c r="A51" s="14"/>
      <c r="B51" s="7" t="s">
        <v>76</v>
      </c>
      <c r="C51" s="8" t="s">
        <v>77</v>
      </c>
      <c r="D51" s="9">
        <f>SUM(D52+D59+D87+D92+D97+D101)</f>
        <v>3900000</v>
      </c>
      <c r="E51" s="89">
        <f>SUM(E52+E59+E87+E92+E97+E101)</f>
        <v>860082.1099999999</v>
      </c>
      <c r="F51" s="96">
        <f t="shared" si="0"/>
        <v>22.05338743589743</v>
      </c>
    </row>
    <row r="52" spans="1:6" ht="12">
      <c r="A52" s="14"/>
      <c r="B52" s="7" t="s">
        <v>78</v>
      </c>
      <c r="C52" s="8" t="s">
        <v>79</v>
      </c>
      <c r="D52" s="9">
        <f>SUM(D53+D55+D57)</f>
        <v>420000</v>
      </c>
      <c r="E52" s="89">
        <f>SUM(E53+E55+E57)</f>
        <v>177130.84000000003</v>
      </c>
      <c r="F52" s="96">
        <f t="shared" si="0"/>
        <v>42.17400952380953</v>
      </c>
    </row>
    <row r="53" spans="1:6" s="20" customFormat="1" ht="12">
      <c r="A53" s="17" t="s">
        <v>80</v>
      </c>
      <c r="B53" s="17" t="s">
        <v>81</v>
      </c>
      <c r="C53" s="18" t="s">
        <v>82</v>
      </c>
      <c r="D53" s="19">
        <f>SUM(D54)</f>
        <v>350000</v>
      </c>
      <c r="E53" s="92">
        <f>SUM(E54)</f>
        <v>152043.64</v>
      </c>
      <c r="F53" s="97">
        <f t="shared" si="0"/>
        <v>43.44104</v>
      </c>
    </row>
    <row r="54" spans="1:6" ht="12">
      <c r="A54" s="14" t="s">
        <v>80</v>
      </c>
      <c r="B54" s="14" t="s">
        <v>83</v>
      </c>
      <c r="C54" s="15" t="s">
        <v>84</v>
      </c>
      <c r="D54" s="16">
        <f>Proračun_posebni_dio_4_razina_!E46+Proračun_posebni_dio_4_razina_!E245</f>
        <v>350000</v>
      </c>
      <c r="E54" s="16">
        <f>Proračun_posebni_dio_4_razina_!F46+Proračun_posebni_dio_4_razina_!F245</f>
        <v>152043.64</v>
      </c>
      <c r="F54" s="97">
        <f t="shared" si="0"/>
        <v>43.44104</v>
      </c>
    </row>
    <row r="55" spans="1:6" s="20" customFormat="1" ht="12">
      <c r="A55" s="17"/>
      <c r="B55" s="17" t="s">
        <v>85</v>
      </c>
      <c r="C55" s="18" t="s">
        <v>86</v>
      </c>
      <c r="D55" s="19">
        <f>SUM(D56)</f>
        <v>10000</v>
      </c>
      <c r="E55" s="92">
        <f>SUM(E56)</f>
        <v>0</v>
      </c>
      <c r="F55" s="97">
        <f t="shared" si="0"/>
        <v>0</v>
      </c>
    </row>
    <row r="56" spans="1:6" ht="12">
      <c r="A56" s="14" t="s">
        <v>80</v>
      </c>
      <c r="B56" s="14" t="s">
        <v>87</v>
      </c>
      <c r="C56" s="15" t="s">
        <v>88</v>
      </c>
      <c r="D56" s="16">
        <f>SUM(Proračun_posebni_dio_4_razina_!E48)</f>
        <v>10000</v>
      </c>
      <c r="E56" s="16">
        <f>SUM(Proračun_posebni_dio_4_razina_!F48)</f>
        <v>0</v>
      </c>
      <c r="F56" s="97">
        <f t="shared" si="0"/>
        <v>0</v>
      </c>
    </row>
    <row r="57" spans="1:6" s="20" customFormat="1" ht="12">
      <c r="A57" s="17"/>
      <c r="B57" s="17" t="s">
        <v>89</v>
      </c>
      <c r="C57" s="18" t="s">
        <v>90</v>
      </c>
      <c r="D57" s="19">
        <f>SUM(D58:D58)</f>
        <v>60000</v>
      </c>
      <c r="E57" s="92">
        <f>SUM(E58:E58)</f>
        <v>25087.2</v>
      </c>
      <c r="F57" s="97">
        <f t="shared" si="0"/>
        <v>41.812</v>
      </c>
    </row>
    <row r="58" spans="1:6" ht="12">
      <c r="A58" s="14" t="s">
        <v>80</v>
      </c>
      <c r="B58" s="14" t="s">
        <v>91</v>
      </c>
      <c r="C58" s="15" t="s">
        <v>92</v>
      </c>
      <c r="D58" s="16">
        <f>SUM(Proračun_posebni_dio_4_razina_!E50+Proračun_posebni_dio_4_razina_!E247)</f>
        <v>60000</v>
      </c>
      <c r="E58" s="16">
        <f>SUM(Proračun_posebni_dio_4_razina_!F50+Proračun_posebni_dio_4_razina_!F247)</f>
        <v>25087.2</v>
      </c>
      <c r="F58" s="97">
        <f t="shared" si="0"/>
        <v>41.812</v>
      </c>
    </row>
    <row r="59" spans="1:6" ht="12">
      <c r="A59" s="14"/>
      <c r="B59" s="7" t="s">
        <v>95</v>
      </c>
      <c r="C59" s="8" t="s">
        <v>96</v>
      </c>
      <c r="D59" s="9">
        <f>SUM(D60+D64+D70+D80)</f>
        <v>2640000</v>
      </c>
      <c r="E59" s="89">
        <f>SUM(E60+E64+E70+E80)</f>
        <v>446529.58999999997</v>
      </c>
      <c r="F59" s="96">
        <f t="shared" si="0"/>
        <v>16.91399962121212</v>
      </c>
    </row>
    <row r="60" spans="1:6" s="20" customFormat="1" ht="12">
      <c r="A60" s="17" t="s">
        <v>80</v>
      </c>
      <c r="B60" s="17" t="s">
        <v>97</v>
      </c>
      <c r="C60" s="18" t="s">
        <v>98</v>
      </c>
      <c r="D60" s="19">
        <f>SUM(D61:D63)</f>
        <v>12000</v>
      </c>
      <c r="E60" s="92">
        <f>SUM(E61:E63)</f>
        <v>1050</v>
      </c>
      <c r="F60" s="97">
        <f t="shared" si="0"/>
        <v>8.75</v>
      </c>
    </row>
    <row r="61" spans="1:6" ht="12">
      <c r="A61" s="14" t="s">
        <v>99</v>
      </c>
      <c r="B61" s="14" t="s">
        <v>100</v>
      </c>
      <c r="C61" s="15" t="s">
        <v>101</v>
      </c>
      <c r="D61" s="16">
        <f>SUM(Proračun_posebni_dio_4_razina_!E53)</f>
        <v>5000</v>
      </c>
      <c r="E61" s="16">
        <f>SUM(Proračun_posebni_dio_4_razina_!F53)</f>
        <v>1050</v>
      </c>
      <c r="F61" s="97">
        <f t="shared" si="0"/>
        <v>21</v>
      </c>
    </row>
    <row r="62" spans="1:6" ht="12">
      <c r="A62" s="14" t="s">
        <v>99</v>
      </c>
      <c r="B62" s="14" t="s">
        <v>102</v>
      </c>
      <c r="C62" s="15" t="s">
        <v>103</v>
      </c>
      <c r="D62" s="16">
        <f>SUM(Proračun_posebni_dio_4_razina_!E54)</f>
        <v>6000</v>
      </c>
      <c r="E62" s="16">
        <f>SUM(Proračun_posebni_dio_4_razina_!F54)</f>
        <v>0</v>
      </c>
      <c r="F62" s="97">
        <f t="shared" si="0"/>
        <v>0</v>
      </c>
    </row>
    <row r="63" spans="1:6" ht="12">
      <c r="A63" s="14" t="s">
        <v>80</v>
      </c>
      <c r="B63" s="14" t="s">
        <v>104</v>
      </c>
      <c r="C63" s="15" t="s">
        <v>105</v>
      </c>
      <c r="D63" s="16">
        <f>SUM(Proračun_posebni_dio_4_razina_!E55)</f>
        <v>1000</v>
      </c>
      <c r="E63" s="16">
        <f>SUM(Proračun_posebni_dio_4_razina_!F55)</f>
        <v>0</v>
      </c>
      <c r="F63" s="97">
        <f t="shared" si="0"/>
        <v>0</v>
      </c>
    </row>
    <row r="64" spans="1:6" s="20" customFormat="1" ht="12">
      <c r="A64" s="17"/>
      <c r="B64" s="17" t="s">
        <v>106</v>
      </c>
      <c r="C64" s="18" t="s">
        <v>107</v>
      </c>
      <c r="D64" s="19">
        <f>SUM(D65:D69)</f>
        <v>1265000</v>
      </c>
      <c r="E64" s="92">
        <f>SUM(E65:E69)</f>
        <v>140678.08</v>
      </c>
      <c r="F64" s="97">
        <f t="shared" si="0"/>
        <v>11.120796837944663</v>
      </c>
    </row>
    <row r="65" spans="1:6" ht="12">
      <c r="A65" s="14" t="s">
        <v>108</v>
      </c>
      <c r="B65" s="14" t="s">
        <v>109</v>
      </c>
      <c r="C65" s="15" t="s">
        <v>110</v>
      </c>
      <c r="D65" s="16">
        <f>SUM(Proračun_posebni_dio_4_razina_!E61)</f>
        <v>20000</v>
      </c>
      <c r="E65" s="16">
        <f>SUM(Proračun_posebni_dio_4_razina_!F61)</f>
        <v>2311.22</v>
      </c>
      <c r="F65" s="97">
        <f t="shared" si="0"/>
        <v>11.556099999999999</v>
      </c>
    </row>
    <row r="66" spans="1:6" ht="12">
      <c r="A66" s="14" t="s">
        <v>108</v>
      </c>
      <c r="B66" s="14" t="s">
        <v>111</v>
      </c>
      <c r="C66" s="15" t="s">
        <v>112</v>
      </c>
      <c r="D66" s="16">
        <f>SUM(Proračun_posebni_dio_4_razina_!E62+Proračun_posebni_dio_4_razina_!E97+Proračun_posebni_dio_4_razina_!E113+Proračun_posebni_dio_4_razina_!E121+Proračun_posebni_dio_4_razina_!E212+Proračun_posebni_dio_4_razina_!E264)</f>
        <v>234000</v>
      </c>
      <c r="E66" s="16">
        <f>SUM(Proračun_posebni_dio_4_razina_!F62+Proračun_posebni_dio_4_razina_!F97+Proračun_posebni_dio_4_razina_!F113+Proračun_posebni_dio_4_razina_!F121+Proračun_posebni_dio_4_razina_!F212+Proračun_posebni_dio_4_razina_!F264)</f>
        <v>113357.12</v>
      </c>
      <c r="F66" s="97">
        <f t="shared" si="0"/>
        <v>48.44321367521368</v>
      </c>
    </row>
    <row r="67" spans="1:6" ht="12">
      <c r="A67" s="14" t="s">
        <v>108</v>
      </c>
      <c r="B67" s="14" t="s">
        <v>113</v>
      </c>
      <c r="C67" s="15" t="s">
        <v>114</v>
      </c>
      <c r="D67" s="16">
        <f>SUM(Proračun_posebni_dio_4_razina_!E63+Proračun_posebni_dio_4_razina_!E98+Proračun_posebni_dio_4_razina_!E107+Proračun_posebni_dio_4_razina_!E122+Proračun_posebni_dio_4_razina_!E196+Proračun_posebni_dio_4_razina_!E213+Proračun_posebni_dio_4_razina_!E265+Proračun_posebni_dio_4_razina_!E291+Proračun_posebni_dio_4_razina_!E307)</f>
        <v>950000</v>
      </c>
      <c r="E67" s="16">
        <f>SUM(Proračun_posebni_dio_4_razina_!F63+Proračun_posebni_dio_4_razina_!F98+Proračun_posebni_dio_4_razina_!F107+Proračun_posebni_dio_4_razina_!F122+Proračun_posebni_dio_4_razina_!F196+Proračun_posebni_dio_4_razina_!F213+Proračun_posebni_dio_4_razina_!F265+Proračun_posebni_dio_4_razina_!F269+Proračun_posebni_dio_4_razina_!F291+Proračun_posebni_dio_4_razina_!F307)</f>
        <v>19701.649999999998</v>
      </c>
      <c r="F67" s="97">
        <f t="shared" si="0"/>
        <v>2.0738578947368422</v>
      </c>
    </row>
    <row r="68" spans="1:6" ht="12">
      <c r="A68" s="14" t="s">
        <v>108</v>
      </c>
      <c r="B68" s="14" t="s">
        <v>115</v>
      </c>
      <c r="C68" s="15" t="s">
        <v>116</v>
      </c>
      <c r="D68" s="16">
        <f>SUM(Proračun_posebni_dio_4_razina_!E64+Proračun_posebni_dio_4_razina_!E214)</f>
        <v>55000</v>
      </c>
      <c r="E68" s="16">
        <f>SUM(Proračun_posebni_dio_4_razina_!F64+Proračun_posebni_dio_4_razina_!F214)</f>
        <v>3747.09</v>
      </c>
      <c r="F68" s="97">
        <f aca="true" t="shared" si="2" ref="F68:F122">(E68/D68)*100</f>
        <v>6.812890909090909</v>
      </c>
    </row>
    <row r="69" spans="1:6" ht="12">
      <c r="A69" s="14" t="s">
        <v>108</v>
      </c>
      <c r="B69" s="14" t="s">
        <v>117</v>
      </c>
      <c r="C69" s="15" t="s">
        <v>118</v>
      </c>
      <c r="D69" s="16">
        <f>SUM(Proračun_posebni_dio_4_razina_!E215)</f>
        <v>6000</v>
      </c>
      <c r="E69" s="16">
        <f>SUM(Proračun_posebni_dio_4_razina_!F215)</f>
        <v>1561</v>
      </c>
      <c r="F69" s="97">
        <f t="shared" si="2"/>
        <v>26.016666666666666</v>
      </c>
    </row>
    <row r="70" spans="1:6" s="20" customFormat="1" ht="12">
      <c r="A70" s="17"/>
      <c r="B70" s="17" t="s">
        <v>119</v>
      </c>
      <c r="C70" s="18" t="s">
        <v>120</v>
      </c>
      <c r="D70" s="19">
        <f>SUM(D71:D79)</f>
        <v>1105000</v>
      </c>
      <c r="E70" s="92">
        <f>SUM(E71:E79)</f>
        <v>270059.03</v>
      </c>
      <c r="F70" s="97">
        <f t="shared" si="2"/>
        <v>24.43973122171946</v>
      </c>
    </row>
    <row r="71" spans="1:6" ht="12">
      <c r="A71" s="14" t="s">
        <v>108</v>
      </c>
      <c r="B71" s="14" t="s">
        <v>121</v>
      </c>
      <c r="C71" s="15" t="s">
        <v>122</v>
      </c>
      <c r="D71" s="16">
        <f>SUM(Proračun_posebni_dio_4_razina_!E66+Proračun_posebni_dio_4_razina_!E267)</f>
        <v>40000</v>
      </c>
      <c r="E71" s="16">
        <f>SUM(Proračun_posebni_dio_4_razina_!F66+Proračun_posebni_dio_4_razina_!F267)</f>
        <v>6465.73</v>
      </c>
      <c r="F71" s="97">
        <f t="shared" si="2"/>
        <v>16.164324999999998</v>
      </c>
    </row>
    <row r="72" spans="1:6" ht="12">
      <c r="A72" s="14" t="s">
        <v>108</v>
      </c>
      <c r="B72" s="14" t="s">
        <v>123</v>
      </c>
      <c r="C72" s="15" t="s">
        <v>124</v>
      </c>
      <c r="D72" s="16">
        <f>SUM(Proračun_posebni_dio_4_razina_!E67+Proračun_posebni_dio_4_razina_!E100+Proračun_posebni_dio_4_razina_!E115+Proračun_posebni_dio_4_razina_!E124+Proračun_posebni_dio_4_razina_!E217+Proračun_posebni_dio_4_razina_!E268)</f>
        <v>238000</v>
      </c>
      <c r="E72" s="16">
        <f>SUM(Proračun_posebni_dio_4_razina_!F67+Proračun_posebni_dio_4_razina_!F100+Proračun_posebni_dio_4_razina_!F115+Proračun_posebni_dio_4_razina_!F124+Proračun_posebni_dio_4_razina_!F217+Proračun_posebni_dio_4_razina_!F268)</f>
        <v>10618.59</v>
      </c>
      <c r="F72" s="97">
        <f t="shared" si="2"/>
        <v>4.46159243697479</v>
      </c>
    </row>
    <row r="73" spans="1:6" ht="12">
      <c r="A73" s="14" t="s">
        <v>108</v>
      </c>
      <c r="B73" s="14" t="s">
        <v>125</v>
      </c>
      <c r="C73" s="15" t="s">
        <v>126</v>
      </c>
      <c r="D73" s="16">
        <f>SUM(Proračun_posebni_dio_4_razina_!E12+Proračun_posebni_dio_4_razina_!E68+Proračun_posebni_dio_4_razina_!E218)</f>
        <v>63000</v>
      </c>
      <c r="E73" s="16">
        <f>SUM(Proračun_posebni_dio_4_razina_!F12+Proračun_posebni_dio_4_razina_!F68+Proračun_posebni_dio_4_razina_!F218)</f>
        <v>20177.5</v>
      </c>
      <c r="F73" s="97">
        <f t="shared" si="2"/>
        <v>32.02777777777778</v>
      </c>
    </row>
    <row r="74" spans="1:6" ht="12">
      <c r="A74" s="14" t="s">
        <v>108</v>
      </c>
      <c r="B74" s="14" t="s">
        <v>127</v>
      </c>
      <c r="C74" s="15" t="s">
        <v>128</v>
      </c>
      <c r="D74" s="16">
        <f>SUM(Proračun_posebni_dio_4_razina_!E69+Proračun_posebni_dio_4_razina_!E101+Proračun_posebni_dio_4_razina_!E170+Proračun_posebni_dio_4_razina_!E269)</f>
        <v>166000</v>
      </c>
      <c r="E74" s="16">
        <f>SUM(Proračun_posebni_dio_4_razina_!F69+Proračun_posebni_dio_4_razina_!F101+Proračun_posebni_dio_4_razina_!F170+Proračun_posebni_dio_4_razina_!F269)</f>
        <v>50781.55</v>
      </c>
      <c r="F74" s="97">
        <f t="shared" si="2"/>
        <v>30.591295180722895</v>
      </c>
    </row>
    <row r="75" spans="1:6" ht="12">
      <c r="A75" s="14" t="s">
        <v>108</v>
      </c>
      <c r="B75" s="14" t="s">
        <v>129</v>
      </c>
      <c r="C75" s="15" t="s">
        <v>130</v>
      </c>
      <c r="D75" s="16">
        <f>SUM(Proračun_posebni_dio_4_razina_!E270+Proračun_posebni_dio_4_razina_!E13)</f>
        <v>40000</v>
      </c>
      <c r="E75" s="16">
        <f>SUM(Proračun_posebni_dio_4_razina_!F270+Proračun_posebni_dio_4_razina_!F13)</f>
        <v>660.04</v>
      </c>
      <c r="F75" s="97">
        <f t="shared" si="2"/>
        <v>1.6501</v>
      </c>
    </row>
    <row r="76" spans="1:6" ht="12">
      <c r="A76" s="14" t="s">
        <v>108</v>
      </c>
      <c r="B76" s="14" t="s">
        <v>131</v>
      </c>
      <c r="C76" s="15" t="s">
        <v>132</v>
      </c>
      <c r="D76" s="16">
        <f>SUM(Proračun_posebni_dio_4_razina_!E171)</f>
        <v>5000</v>
      </c>
      <c r="E76" s="16">
        <f>SUM(Proračun_posebni_dio_4_razina_!F171)</f>
        <v>0</v>
      </c>
      <c r="F76" s="97">
        <f t="shared" si="2"/>
        <v>0</v>
      </c>
    </row>
    <row r="77" spans="1:6" ht="12">
      <c r="A77" s="14" t="s">
        <v>108</v>
      </c>
      <c r="B77" s="14" t="s">
        <v>133</v>
      </c>
      <c r="C77" s="15" t="s">
        <v>134</v>
      </c>
      <c r="D77" s="16">
        <f>SUM(Proračun_posebni_dio_4_razina_!E70+Proračun_posebni_dio_4_razina_!E130+Proračun_posebni_dio_4_razina_!E177+Proračun_posebni_dio_4_razina_!E219+Proračun_posebni_dio_4_razina_!E309)</f>
        <v>390000</v>
      </c>
      <c r="E77" s="16">
        <f>SUM(Proračun_posebni_dio_4_razina_!F70+Proračun_posebni_dio_4_razina_!F130+Proračun_posebni_dio_4_razina_!F177+Proračun_posebni_dio_4_razina_!F219+Proračun_posebni_dio_4_razina_!F309)</f>
        <v>147628.23</v>
      </c>
      <c r="F77" s="97">
        <f t="shared" si="2"/>
        <v>37.85339230769231</v>
      </c>
    </row>
    <row r="78" spans="1:6" ht="12">
      <c r="A78" s="14" t="s">
        <v>108</v>
      </c>
      <c r="B78" s="14" t="s">
        <v>135</v>
      </c>
      <c r="C78" s="15" t="s">
        <v>136</v>
      </c>
      <c r="D78" s="16">
        <f>SUM(Proračun_posebni_dio_4_razina_!E71)</f>
        <v>50000</v>
      </c>
      <c r="E78" s="16">
        <f>SUM(Proračun_posebni_dio_4_razina_!F71)</f>
        <v>21000</v>
      </c>
      <c r="F78" s="97">
        <f t="shared" si="2"/>
        <v>42</v>
      </c>
    </row>
    <row r="79" spans="1:6" ht="12">
      <c r="A79" s="14" t="s">
        <v>108</v>
      </c>
      <c r="B79" s="14" t="s">
        <v>137</v>
      </c>
      <c r="C79" s="15" t="s">
        <v>138</v>
      </c>
      <c r="D79" s="16">
        <f>SUM(Proračun_posebni_dio_4_razina_!E220+Proračun_posebni_dio_4_razina_!E72)</f>
        <v>113000</v>
      </c>
      <c r="E79" s="16">
        <f>SUM(Proračun_posebni_dio_4_razina_!F220+Proračun_posebni_dio_4_razina_!F72)</f>
        <v>12727.390000000001</v>
      </c>
      <c r="F79" s="97">
        <f t="shared" si="2"/>
        <v>11.263176991150443</v>
      </c>
    </row>
    <row r="80" spans="1:6" s="20" customFormat="1" ht="12">
      <c r="A80" s="17"/>
      <c r="B80" s="17" t="s">
        <v>139</v>
      </c>
      <c r="C80" s="18" t="s">
        <v>140</v>
      </c>
      <c r="D80" s="19">
        <f>SUM(D81:D86)</f>
        <v>258000</v>
      </c>
      <c r="E80" s="92">
        <f>SUM(E81:E86)</f>
        <v>34742.48</v>
      </c>
      <c r="F80" s="97">
        <f t="shared" si="2"/>
        <v>13.466077519379846</v>
      </c>
    </row>
    <row r="81" spans="1:6" ht="12">
      <c r="A81" s="14" t="s">
        <v>108</v>
      </c>
      <c r="B81" s="14" t="s">
        <v>141</v>
      </c>
      <c r="C81" s="15" t="s">
        <v>142</v>
      </c>
      <c r="D81" s="16">
        <f>SUM(Proračun_posebni_dio_4_razina_!E15)</f>
        <v>40000</v>
      </c>
      <c r="E81" s="16">
        <f>SUM(Proračun_posebni_dio_4_razina_!F15)</f>
        <v>0</v>
      </c>
      <c r="F81" s="97">
        <f t="shared" si="2"/>
        <v>0</v>
      </c>
    </row>
    <row r="82" spans="1:6" ht="12">
      <c r="A82" s="14" t="s">
        <v>108</v>
      </c>
      <c r="B82" s="14" t="s">
        <v>143</v>
      </c>
      <c r="C82" s="15" t="s">
        <v>144</v>
      </c>
      <c r="D82" s="16">
        <f>SUM(Proračun_posebni_dio_4_razina_!E74)</f>
        <v>10000</v>
      </c>
      <c r="E82" s="16">
        <f>SUM(Proračun_posebni_dio_4_razina_!F74)</f>
        <v>2515.8</v>
      </c>
      <c r="F82" s="97">
        <f t="shared" si="2"/>
        <v>25.158</v>
      </c>
    </row>
    <row r="83" spans="1:6" ht="12">
      <c r="A83" s="14" t="s">
        <v>108</v>
      </c>
      <c r="B83" s="14" t="s">
        <v>145</v>
      </c>
      <c r="C83" s="15" t="s">
        <v>146</v>
      </c>
      <c r="D83" s="16">
        <f>SUM(Proračun_posebni_dio_4_razina_!E75+Proračun_posebni_dio_4_razina_!E163+Proračun_posebni_dio_4_razina_!E272)</f>
        <v>35000</v>
      </c>
      <c r="E83" s="16">
        <f>SUM(Proračun_posebni_dio_4_razina_!F75+Proračun_posebni_dio_4_razina_!F163+Proračun_posebni_dio_4_razina_!F272)</f>
        <v>9415.31</v>
      </c>
      <c r="F83" s="97">
        <f t="shared" si="2"/>
        <v>26.90088571428571</v>
      </c>
    </row>
    <row r="84" spans="1:6" ht="12">
      <c r="A84" s="14" t="s">
        <v>108</v>
      </c>
      <c r="B84" s="14" t="s">
        <v>147</v>
      </c>
      <c r="C84" s="15" t="s">
        <v>148</v>
      </c>
      <c r="D84" s="16">
        <f>SUM(Proračun_posebni_dio_4_razina_!E76)</f>
        <v>2000</v>
      </c>
      <c r="E84" s="16">
        <f>SUM(Proračun_posebni_dio_4_razina_!F76)</f>
        <v>0</v>
      </c>
      <c r="F84" s="97">
        <f t="shared" si="2"/>
        <v>0</v>
      </c>
    </row>
    <row r="85" spans="1:6" ht="12">
      <c r="A85" s="14" t="s">
        <v>149</v>
      </c>
      <c r="B85" s="14" t="s">
        <v>150</v>
      </c>
      <c r="C85" s="15" t="s">
        <v>151</v>
      </c>
      <c r="D85" s="16">
        <f>SUM(Proračun_posebni_dio_4_razina_!E77)</f>
        <v>1000</v>
      </c>
      <c r="E85" s="16">
        <f>SUM(Proračun_posebni_dio_4_razina_!F77)</f>
        <v>300</v>
      </c>
      <c r="F85" s="97">
        <f t="shared" si="2"/>
        <v>30</v>
      </c>
    </row>
    <row r="86" spans="1:6" ht="12">
      <c r="A86" s="14" t="s">
        <v>108</v>
      </c>
      <c r="B86" s="14" t="s">
        <v>152</v>
      </c>
      <c r="C86" s="15" t="s">
        <v>140</v>
      </c>
      <c r="D86" s="16">
        <f>SUM(Proračun_posebni_dio_4_razina_!E16+Proračun_posebni_dio_4_razina_!E190+Proračun_posebni_dio_4_razina_!E327)</f>
        <v>170000</v>
      </c>
      <c r="E86" s="16">
        <f>SUM(Proračun_posebni_dio_4_razina_!F16+Proračun_posebni_dio_4_razina_!F190+Proračun_posebni_dio_4_razina_!F327)</f>
        <v>22511.370000000003</v>
      </c>
      <c r="F86" s="97">
        <f t="shared" si="2"/>
        <v>13.241982352941179</v>
      </c>
    </row>
    <row r="87" spans="1:6" ht="12">
      <c r="A87" s="14"/>
      <c r="B87" s="7" t="s">
        <v>153</v>
      </c>
      <c r="C87" s="8" t="s">
        <v>154</v>
      </c>
      <c r="D87" s="9">
        <f>SUM(D88)</f>
        <v>25000</v>
      </c>
      <c r="E87" s="89">
        <f>SUM(E88)</f>
        <v>16149.699999999999</v>
      </c>
      <c r="F87" s="96">
        <f t="shared" si="2"/>
        <v>64.5988</v>
      </c>
    </row>
    <row r="88" spans="1:6" s="20" customFormat="1" ht="12">
      <c r="A88" s="17"/>
      <c r="B88" s="17" t="s">
        <v>155</v>
      </c>
      <c r="C88" s="18" t="s">
        <v>156</v>
      </c>
      <c r="D88" s="19">
        <f>SUM(D89:D91)</f>
        <v>25000</v>
      </c>
      <c r="E88" s="92">
        <f>SUM(E89:E91)</f>
        <v>16149.699999999999</v>
      </c>
      <c r="F88" s="97">
        <f t="shared" si="2"/>
        <v>64.5988</v>
      </c>
    </row>
    <row r="89" spans="1:6" ht="12">
      <c r="A89" s="14" t="s">
        <v>99</v>
      </c>
      <c r="B89" s="14" t="s">
        <v>157</v>
      </c>
      <c r="C89" s="15" t="s">
        <v>158</v>
      </c>
      <c r="D89" s="16">
        <f>SUM(Proračun_posebni_dio_4_razina_!E80)</f>
        <v>7000</v>
      </c>
      <c r="E89" s="16">
        <f>SUM(Proračun_posebni_dio_4_razina_!F80)</f>
        <v>4549.24</v>
      </c>
      <c r="F89" s="97">
        <f t="shared" si="2"/>
        <v>64.98914285714285</v>
      </c>
    </row>
    <row r="90" spans="1:6" ht="12">
      <c r="A90" s="14" t="s">
        <v>99</v>
      </c>
      <c r="B90" s="14" t="s">
        <v>159</v>
      </c>
      <c r="C90" s="15" t="s">
        <v>160</v>
      </c>
      <c r="D90" s="16">
        <f>SUM(Proračun_posebni_dio_4_razina_!E81)</f>
        <v>1000</v>
      </c>
      <c r="E90" s="16">
        <f>SUM(Proračun_posebni_dio_4_razina_!F81)</f>
        <v>0</v>
      </c>
      <c r="F90" s="97">
        <f t="shared" si="2"/>
        <v>0</v>
      </c>
    </row>
    <row r="91" spans="1:6" ht="12">
      <c r="A91" s="14" t="s">
        <v>99</v>
      </c>
      <c r="B91" s="14" t="s">
        <v>161</v>
      </c>
      <c r="C91" s="15" t="s">
        <v>162</v>
      </c>
      <c r="D91" s="16">
        <f>SUM(Proračun_posebni_dio_4_razina_!E82+Proračun_posebni_dio_4_razina_!E180+Proračun_posebni_dio_4_razina_!E275)</f>
        <v>17000</v>
      </c>
      <c r="E91" s="16">
        <f>SUM(Proračun_posebni_dio_4_razina_!F82+Proračun_posebni_dio_4_razina_!F180+Proračun_posebni_dio_4_razina_!F275)</f>
        <v>11600.46</v>
      </c>
      <c r="F91" s="97">
        <f t="shared" si="2"/>
        <v>68.238</v>
      </c>
    </row>
    <row r="92" spans="1:6" ht="12">
      <c r="A92" s="14"/>
      <c r="B92" s="105" t="s">
        <v>163</v>
      </c>
      <c r="C92" s="106" t="s">
        <v>164</v>
      </c>
      <c r="D92" s="107">
        <f>SUM(D93+D95)</f>
        <v>50000</v>
      </c>
      <c r="E92" s="107">
        <f>SUM(E93+E95)</f>
        <v>26420.25</v>
      </c>
      <c r="F92" s="109">
        <f t="shared" si="2"/>
        <v>52.8405</v>
      </c>
    </row>
    <row r="93" spans="1:6" ht="12">
      <c r="A93" s="185"/>
      <c r="B93" s="186">
        <v>363</v>
      </c>
      <c r="C93" s="187" t="s">
        <v>337</v>
      </c>
      <c r="D93" s="188">
        <f>SUM(D94)</f>
        <v>0</v>
      </c>
      <c r="E93" s="188">
        <f>SUM(E94)</f>
        <v>26420.25</v>
      </c>
      <c r="F93" s="190">
        <v>100</v>
      </c>
    </row>
    <row r="94" spans="1:6" ht="12">
      <c r="A94" s="185"/>
      <c r="B94" s="191">
        <v>3631</v>
      </c>
      <c r="C94" s="192" t="s">
        <v>337</v>
      </c>
      <c r="D94" s="193">
        <v>0</v>
      </c>
      <c r="E94" s="194">
        <f>Proračun_posebni_dio_4_razina_!F223+Proračun_posebni_dio_4_razina_!F312</f>
        <v>26420.25</v>
      </c>
      <c r="F94" s="190">
        <v>100</v>
      </c>
    </row>
    <row r="95" spans="1:6" s="20" customFormat="1" ht="12">
      <c r="A95" s="17"/>
      <c r="B95" s="17" t="s">
        <v>165</v>
      </c>
      <c r="C95" s="18" t="s">
        <v>166</v>
      </c>
      <c r="D95" s="19">
        <f>SUM(D96)</f>
        <v>50000</v>
      </c>
      <c r="E95" s="92">
        <f>SUM(E96)</f>
        <v>0</v>
      </c>
      <c r="F95" s="97">
        <f t="shared" si="2"/>
        <v>0</v>
      </c>
    </row>
    <row r="96" spans="1:6" ht="12">
      <c r="A96" s="14">
        <v>1</v>
      </c>
      <c r="B96" s="14" t="s">
        <v>167</v>
      </c>
      <c r="C96" s="15" t="s">
        <v>168</v>
      </c>
      <c r="D96" s="16">
        <f>SUM(Proračun_posebni_dio_4_razina_!E314)</f>
        <v>50000</v>
      </c>
      <c r="E96" s="16">
        <f>SUM(Proračun_posebni_dio_4_razina_!F314)</f>
        <v>0</v>
      </c>
      <c r="F96" s="97">
        <f t="shared" si="2"/>
        <v>0</v>
      </c>
    </row>
    <row r="97" spans="1:6" ht="12">
      <c r="A97" s="14"/>
      <c r="B97" s="7" t="s">
        <v>169</v>
      </c>
      <c r="C97" s="8" t="s">
        <v>170</v>
      </c>
      <c r="D97" s="21">
        <f>SUM(D98)</f>
        <v>160000</v>
      </c>
      <c r="E97" s="95">
        <f>SUM(E98)</f>
        <v>47561.73</v>
      </c>
      <c r="F97" s="96">
        <f t="shared" si="2"/>
        <v>29.726081250000004</v>
      </c>
    </row>
    <row r="98" spans="1:6" s="13" customFormat="1" ht="12">
      <c r="A98" s="10"/>
      <c r="B98" s="10" t="s">
        <v>171</v>
      </c>
      <c r="C98" s="11" t="s">
        <v>172</v>
      </c>
      <c r="D98" s="12">
        <f>SUM(D99:D100)</f>
        <v>160000</v>
      </c>
      <c r="E98" s="90">
        <f>SUM(E99:E100)</f>
        <v>47561.73</v>
      </c>
      <c r="F98" s="97">
        <f t="shared" si="2"/>
        <v>29.726081250000004</v>
      </c>
    </row>
    <row r="99" spans="1:6" ht="12">
      <c r="A99" s="14" t="s">
        <v>173</v>
      </c>
      <c r="B99" s="14" t="s">
        <v>174</v>
      </c>
      <c r="C99" s="15" t="s">
        <v>175</v>
      </c>
      <c r="D99" s="16">
        <f>SUM(Proračun_posebni_dio_4_razina_!E238+Proračun_posebni_dio_4_razina_!E251)</f>
        <v>150000</v>
      </c>
      <c r="E99" s="16">
        <f>SUM(Proračun_posebni_dio_4_razina_!F238+Proračun_posebni_dio_4_razina_!F251+Proračun_posebni_dio_4_razina_!F183)</f>
        <v>47561.73</v>
      </c>
      <c r="F99" s="97">
        <f t="shared" si="2"/>
        <v>31.70782</v>
      </c>
    </row>
    <row r="100" spans="1:6" ht="12">
      <c r="A100" s="14" t="s">
        <v>173</v>
      </c>
      <c r="B100" s="14" t="s">
        <v>176</v>
      </c>
      <c r="C100" s="15" t="s">
        <v>177</v>
      </c>
      <c r="D100" s="16">
        <f>SUM(Proračun_posebni_dio_4_razina_!E239)</f>
        <v>10000</v>
      </c>
      <c r="E100" s="16">
        <f>SUM(Proračun_posebni_dio_4_razina_!F239)</f>
        <v>0</v>
      </c>
      <c r="F100" s="97">
        <f t="shared" si="2"/>
        <v>0</v>
      </c>
    </row>
    <row r="101" spans="1:6" ht="12">
      <c r="A101" s="14"/>
      <c r="B101" s="7" t="s">
        <v>178</v>
      </c>
      <c r="C101" s="8" t="s">
        <v>179</v>
      </c>
      <c r="D101" s="9">
        <f>SUM(D102)</f>
        <v>605000</v>
      </c>
      <c r="E101" s="89">
        <f>SUM(E102)</f>
        <v>146290</v>
      </c>
      <c r="F101" s="96">
        <f t="shared" si="2"/>
        <v>24.1801652892562</v>
      </c>
    </row>
    <row r="102" spans="1:6" s="20" customFormat="1" ht="12">
      <c r="A102" s="17"/>
      <c r="B102" s="17" t="s">
        <v>180</v>
      </c>
      <c r="C102" s="18" t="s">
        <v>181</v>
      </c>
      <c r="D102" s="19">
        <f>SUM(D103+D104)</f>
        <v>605000</v>
      </c>
      <c r="E102" s="92">
        <f>SUM(E103+E104)</f>
        <v>146290</v>
      </c>
      <c r="F102" s="97">
        <f t="shared" si="2"/>
        <v>24.1801652892562</v>
      </c>
    </row>
    <row r="103" spans="1:6" ht="12">
      <c r="A103" s="14" t="s">
        <v>182</v>
      </c>
      <c r="B103" s="14" t="s">
        <v>183</v>
      </c>
      <c r="C103" s="15" t="s">
        <v>184</v>
      </c>
      <c r="D103" s="16">
        <f>SUM(Proračun_posebni_dio_4_razina_!E22+Proračun_posebni_dio_4_razina_!E199+Proračun_posebni_dio_4_razina_!E257+Proračun_posebni_dio_4_razina_!E278+Proračun_posebni_dio_4_razina_!E294+Proračun_posebni_dio_4_razina_!E330)</f>
        <v>455000</v>
      </c>
      <c r="E103" s="16">
        <f>SUM(Proračun_posebni_dio_4_razina_!F22+Proračun_posebni_dio_4_razina_!F199+Proračun_posebni_dio_4_razina_!F257+Proračun_posebni_dio_4_razina_!F278+Proračun_posebni_dio_4_razina_!F294+Proračun_posebni_dio_4_razina_!F330)</f>
        <v>146290</v>
      </c>
      <c r="F103" s="97">
        <f t="shared" si="2"/>
        <v>32.151648351648355</v>
      </c>
    </row>
    <row r="104" spans="1:6" ht="12">
      <c r="A104" s="14"/>
      <c r="B104" s="14">
        <v>3812</v>
      </c>
      <c r="C104" s="15" t="s">
        <v>323</v>
      </c>
      <c r="D104" s="16">
        <f>Proračun_posebni_dio_4_razina_!E205</f>
        <v>150000</v>
      </c>
      <c r="E104" s="16">
        <f>Proračun_posebni_dio_4_razina_!F205</f>
        <v>0</v>
      </c>
      <c r="F104" s="97">
        <f t="shared" si="2"/>
        <v>0</v>
      </c>
    </row>
    <row r="105" spans="1:6" ht="12">
      <c r="A105" s="14"/>
      <c r="B105" s="7" t="s">
        <v>185</v>
      </c>
      <c r="C105" s="8" t="s">
        <v>186</v>
      </c>
      <c r="D105" s="9">
        <f>SUM(D106+D120)</f>
        <v>14100000</v>
      </c>
      <c r="E105" s="89">
        <f>SUM(E106+E120)</f>
        <v>1121695.25</v>
      </c>
      <c r="F105" s="96">
        <f t="shared" si="2"/>
        <v>7.955285460992907</v>
      </c>
    </row>
    <row r="106" spans="1:6" ht="12">
      <c r="A106" s="14"/>
      <c r="B106" s="7" t="s">
        <v>187</v>
      </c>
      <c r="C106" s="8" t="s">
        <v>188</v>
      </c>
      <c r="D106" s="9">
        <f>SUM(D107+D111+D116+D118)</f>
        <v>5450000</v>
      </c>
      <c r="E106" s="89">
        <f>SUM(E107+E111+E116+E118)</f>
        <v>811122.83</v>
      </c>
      <c r="F106" s="96">
        <f t="shared" si="2"/>
        <v>14.882987706422018</v>
      </c>
    </row>
    <row r="107" spans="1:6" s="20" customFormat="1" ht="12">
      <c r="A107" s="17"/>
      <c r="B107" s="17" t="s">
        <v>189</v>
      </c>
      <c r="C107" s="18" t="s">
        <v>190</v>
      </c>
      <c r="D107" s="19">
        <f>SUM(D108:D110)</f>
        <v>4830000</v>
      </c>
      <c r="E107" s="92">
        <f>SUM(E108:E110)</f>
        <v>804024.13</v>
      </c>
      <c r="F107" s="97">
        <f t="shared" si="2"/>
        <v>16.64646231884058</v>
      </c>
    </row>
    <row r="108" spans="1:6" ht="12">
      <c r="A108" s="14" t="s">
        <v>191</v>
      </c>
      <c r="B108" s="14" t="s">
        <v>192</v>
      </c>
      <c r="C108" s="15" t="s">
        <v>193</v>
      </c>
      <c r="D108" s="16">
        <f>SUM(Proračun_posebni_dio_4_razina_!E300+Proračun_posebni_dio_4_razina_!E142)</f>
        <v>710000</v>
      </c>
      <c r="E108" s="16">
        <f>SUM(Proračun_posebni_dio_4_razina_!F300+Proračun_posebni_dio_4_razina_!F142)</f>
        <v>0</v>
      </c>
      <c r="F108" s="97">
        <f t="shared" si="2"/>
        <v>0</v>
      </c>
    </row>
    <row r="109" spans="1:6" ht="12">
      <c r="A109" s="14" t="s">
        <v>191</v>
      </c>
      <c r="B109" s="14" t="s">
        <v>194</v>
      </c>
      <c r="C109" s="15" t="s">
        <v>195</v>
      </c>
      <c r="D109" s="16">
        <f>SUM(Proračun_posebni_dio_4_razina_!E154)</f>
        <v>2670000</v>
      </c>
      <c r="E109" s="16">
        <f>SUM(Proračun_posebni_dio_4_razina_!F154)</f>
        <v>425202.25</v>
      </c>
      <c r="F109" s="97">
        <f t="shared" si="2"/>
        <v>15.925177902621723</v>
      </c>
    </row>
    <row r="110" spans="1:6" ht="12">
      <c r="A110" s="14" t="s">
        <v>191</v>
      </c>
      <c r="B110" s="14" t="s">
        <v>196</v>
      </c>
      <c r="C110" s="15" t="s">
        <v>197</v>
      </c>
      <c r="D110" s="16">
        <f>SUM(Proračun_posebni_dio_4_razina_!E155,Proračun_posebni_dio_4_razina_!E284+Proračun_posebni_dio_4_razina_!E148)</f>
        <v>1450000</v>
      </c>
      <c r="E110" s="16">
        <f>SUM(Proračun_posebni_dio_4_razina_!F155,Proračun_posebni_dio_4_razina_!F284+Proračun_posebni_dio_4_razina_!F148)</f>
        <v>378821.88</v>
      </c>
      <c r="F110" s="97">
        <f t="shared" si="2"/>
        <v>26.125646896551725</v>
      </c>
    </row>
    <row r="111" spans="1:6" s="20" customFormat="1" ht="12">
      <c r="A111" s="17"/>
      <c r="B111" s="17" t="s">
        <v>198</v>
      </c>
      <c r="C111" s="18" t="s">
        <v>199</v>
      </c>
      <c r="D111" s="19">
        <f>SUM(D112:D115)</f>
        <v>620000</v>
      </c>
      <c r="E111" s="92">
        <f>SUM(E112:E115)</f>
        <v>7098.7</v>
      </c>
      <c r="F111" s="97">
        <f t="shared" si="2"/>
        <v>1.1449516129032258</v>
      </c>
    </row>
    <row r="112" spans="1:6" ht="12">
      <c r="A112" s="14">
        <v>1</v>
      </c>
      <c r="B112" s="14" t="s">
        <v>200</v>
      </c>
      <c r="C112" s="15" t="s">
        <v>201</v>
      </c>
      <c r="D112" s="16">
        <f>SUM(Proračun_posebni_dio_4_razina_!E88)</f>
        <v>50000</v>
      </c>
      <c r="E112" s="16">
        <f>SUM(Proračun_posebni_dio_4_razina_!F88)</f>
        <v>7098.7</v>
      </c>
      <c r="F112" s="97">
        <f t="shared" si="2"/>
        <v>14.197399999999998</v>
      </c>
    </row>
    <row r="113" spans="1:6" ht="12">
      <c r="A113" s="14">
        <v>1</v>
      </c>
      <c r="B113" s="14" t="s">
        <v>202</v>
      </c>
      <c r="C113" s="15" t="s">
        <v>313</v>
      </c>
      <c r="D113" s="16">
        <f>SUM(Proračun_posebni_dio_4_razina_!E89)</f>
        <v>20000</v>
      </c>
      <c r="E113" s="16">
        <f>SUM(Proračun_posebni_dio_4_razina_!F89)</f>
        <v>0</v>
      </c>
      <c r="F113" s="97">
        <f t="shared" si="2"/>
        <v>0</v>
      </c>
    </row>
    <row r="114" spans="1:6" ht="12">
      <c r="A114" s="14">
        <v>1</v>
      </c>
      <c r="B114" s="14" t="s">
        <v>203</v>
      </c>
      <c r="C114" s="15" t="s">
        <v>204</v>
      </c>
      <c r="D114" s="16">
        <f>SUM(Proračun_posebni_dio_4_razina_!E90)</f>
        <v>50000</v>
      </c>
      <c r="E114" s="16">
        <f>SUM(Proračun_posebni_dio_4_razina_!F90)</f>
        <v>0</v>
      </c>
      <c r="F114" s="97">
        <f t="shared" si="2"/>
        <v>0</v>
      </c>
    </row>
    <row r="115" spans="1:6" ht="12">
      <c r="A115" s="14">
        <v>1</v>
      </c>
      <c r="B115" s="14" t="s">
        <v>205</v>
      </c>
      <c r="C115" s="15" t="s">
        <v>206</v>
      </c>
      <c r="D115" s="16">
        <f>SUM(Proračun_posebni_dio_4_razina_!E229+Proračun_posebni_dio_4_razina_!E320)</f>
        <v>500000</v>
      </c>
      <c r="E115" s="16">
        <f>SUM(Proračun_posebni_dio_4_razina_!F229+Proračun_posebni_dio_4_razina_!F320)</f>
        <v>0</v>
      </c>
      <c r="F115" s="97">
        <f t="shared" si="2"/>
        <v>0</v>
      </c>
    </row>
    <row r="116" spans="1:6" s="20" customFormat="1" ht="12">
      <c r="A116" s="17"/>
      <c r="B116" s="17" t="s">
        <v>207</v>
      </c>
      <c r="C116" s="18" t="s">
        <v>208</v>
      </c>
      <c r="D116" s="19">
        <f>SUM(D117)</f>
        <v>0</v>
      </c>
      <c r="E116" s="92">
        <f>SUM(E117)</f>
        <v>0</v>
      </c>
      <c r="F116" s="97">
        <v>0</v>
      </c>
    </row>
    <row r="117" spans="1:6" ht="12">
      <c r="A117" s="14">
        <v>1</v>
      </c>
      <c r="B117" s="14" t="s">
        <v>209</v>
      </c>
      <c r="C117" s="15" t="s">
        <v>210</v>
      </c>
      <c r="D117" s="16">
        <f>SUM(Proračun_posebni_dio_4_razina_!E231)</f>
        <v>0</v>
      </c>
      <c r="E117" s="16">
        <f>SUM(Proračun_posebni_dio_4_razina_!F231)</f>
        <v>0</v>
      </c>
      <c r="F117" s="97">
        <v>0</v>
      </c>
    </row>
    <row r="118" spans="1:6" s="20" customFormat="1" ht="12">
      <c r="A118" s="17"/>
      <c r="B118" s="17" t="s">
        <v>211</v>
      </c>
      <c r="C118" s="18" t="s">
        <v>212</v>
      </c>
      <c r="D118" s="19">
        <f>SUM(D119)</f>
        <v>0</v>
      </c>
      <c r="E118" s="92">
        <f>SUM(E119)</f>
        <v>0</v>
      </c>
      <c r="F118" s="97">
        <v>0</v>
      </c>
    </row>
    <row r="119" spans="1:6" ht="12">
      <c r="A119" s="14" t="s">
        <v>213</v>
      </c>
      <c r="B119" s="14" t="s">
        <v>214</v>
      </c>
      <c r="C119" s="15" t="s">
        <v>215</v>
      </c>
      <c r="D119" s="16">
        <f>SUM(Proračun_posebni_dio_4_razina_!E157)</f>
        <v>0</v>
      </c>
      <c r="E119" s="16">
        <f>SUM(Proračun_posebni_dio_4_razina_!F157)</f>
        <v>0</v>
      </c>
      <c r="F119" s="97">
        <v>0</v>
      </c>
    </row>
    <row r="120" spans="1:6" ht="12">
      <c r="A120" s="14"/>
      <c r="B120" s="7" t="s">
        <v>216</v>
      </c>
      <c r="C120" s="8" t="s">
        <v>217</v>
      </c>
      <c r="D120" s="9">
        <f>SUM(D121)</f>
        <v>8650000</v>
      </c>
      <c r="E120" s="89">
        <f>SUM(E121)</f>
        <v>310572.42</v>
      </c>
      <c r="F120" s="96">
        <f t="shared" si="2"/>
        <v>3.590432601156069</v>
      </c>
    </row>
    <row r="121" spans="1:6" s="20" customFormat="1" ht="12">
      <c r="A121" s="17"/>
      <c r="B121" s="17" t="s">
        <v>218</v>
      </c>
      <c r="C121" s="18" t="s">
        <v>219</v>
      </c>
      <c r="D121" s="19">
        <f>SUM(D122)</f>
        <v>8650000</v>
      </c>
      <c r="E121" s="92">
        <f>SUM(E122)</f>
        <v>310572.42</v>
      </c>
      <c r="F121" s="97">
        <f t="shared" si="2"/>
        <v>3.590432601156069</v>
      </c>
    </row>
    <row r="122" spans="1:6" ht="12">
      <c r="A122" s="14" t="s">
        <v>220</v>
      </c>
      <c r="B122" s="14" t="s">
        <v>221</v>
      </c>
      <c r="C122" s="15" t="s">
        <v>219</v>
      </c>
      <c r="D122" s="16">
        <f>SUM(Proračun_posebni_dio_4_razina_!E136)</f>
        <v>8650000</v>
      </c>
      <c r="E122" s="16">
        <f>SUM(Proračun_posebni_dio_4_razina_!F136)</f>
        <v>310572.42</v>
      </c>
      <c r="F122" s="97">
        <f t="shared" si="2"/>
        <v>3.590432601156069</v>
      </c>
    </row>
  </sheetData>
  <sheetProtection selectLockedCells="1" selectUnlockedCells="1"/>
  <mergeCells count="1">
    <mergeCell ref="A3:C3"/>
  </mergeCells>
  <printOptions/>
  <pageMargins left="0.7479166666666667" right="0.7479166666666667" top="0.9840277777777777" bottom="0.9840277777777777" header="0.5" footer="0.5118055555555555"/>
  <pageSetup horizontalDpi="600" verticalDpi="600" orientation="landscape" paperSize="9" r:id="rId1"/>
  <headerFooter alignWithMargins="0">
    <oddHeader>&amp;C&amp;"MS Sans Serif,Bold"&amp;12PLAN PRORAČUNA ZA OPĆINU VRBJE 2019-2021
I. OPĆI DIO&amp;RStrana 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367"/>
  <sheetViews>
    <sheetView tabSelected="1" zoomScalePageLayoutView="0" workbookViewId="0" topLeftCell="A328">
      <selection activeCell="A347" sqref="A345:C347"/>
    </sheetView>
  </sheetViews>
  <sheetFormatPr defaultColWidth="9.140625" defaultRowHeight="12.75"/>
  <cols>
    <col min="1" max="1" width="9.00390625" style="22" customWidth="1"/>
    <col min="3" max="3" width="6.28125" style="0" customWidth="1"/>
    <col min="4" max="4" width="56.00390625" style="0" customWidth="1"/>
    <col min="5" max="5" width="12.8515625" style="3" customWidth="1"/>
    <col min="6" max="6" width="15.8515625" style="3" customWidth="1"/>
    <col min="7" max="7" width="7.8515625" style="85" customWidth="1"/>
  </cols>
  <sheetData>
    <row r="1" spans="4:5" ht="12">
      <c r="D1" s="154" t="s">
        <v>222</v>
      </c>
      <c r="E1" s="154"/>
    </row>
    <row r="2" spans="1:7" ht="12.75" thickBot="1">
      <c r="A2" s="155" t="s">
        <v>344</v>
      </c>
      <c r="B2" s="155"/>
      <c r="C2" s="155"/>
      <c r="D2" s="155"/>
      <c r="E2" s="155"/>
      <c r="F2" s="155"/>
      <c r="G2" s="155"/>
    </row>
    <row r="3" spans="1:7" ht="19.5" customHeight="1" thickBot="1">
      <c r="A3" s="23" t="s">
        <v>223</v>
      </c>
      <c r="B3" s="4" t="s">
        <v>224</v>
      </c>
      <c r="C3" s="156" t="s">
        <v>225</v>
      </c>
      <c r="D3" s="156"/>
      <c r="E3" s="5" t="s">
        <v>3</v>
      </c>
      <c r="F3" s="112" t="s">
        <v>296</v>
      </c>
      <c r="G3" s="117" t="s">
        <v>345</v>
      </c>
    </row>
    <row r="4" spans="1:7" ht="12">
      <c r="A4" s="24"/>
      <c r="B4" s="157" t="s">
        <v>226</v>
      </c>
      <c r="C4" s="157"/>
      <c r="D4" s="157"/>
      <c r="E4" s="25">
        <f>SUM(E5)</f>
        <v>200000</v>
      </c>
      <c r="F4" s="113">
        <f>SUM(F5)</f>
        <v>22448.910000000003</v>
      </c>
      <c r="G4" s="97">
        <f>(F4/E4)*100</f>
        <v>11.224455</v>
      </c>
    </row>
    <row r="5" spans="1:7" ht="12">
      <c r="A5" s="26"/>
      <c r="B5" s="15"/>
      <c r="C5" s="148" t="s">
        <v>227</v>
      </c>
      <c r="D5" s="148"/>
      <c r="E5" s="16">
        <f>SUM(E6)</f>
        <v>200000</v>
      </c>
      <c r="F5" s="91">
        <f>SUM(F6)</f>
        <v>22448.910000000003</v>
      </c>
      <c r="G5" s="97">
        <f aca="true" t="shared" si="0" ref="G5:G68">(F5/E5)*100</f>
        <v>11.224455</v>
      </c>
    </row>
    <row r="6" spans="1:7" ht="12">
      <c r="A6" s="26"/>
      <c r="B6" s="158" t="s">
        <v>228</v>
      </c>
      <c r="C6" s="158"/>
      <c r="D6" s="158"/>
      <c r="E6" s="27">
        <f>SUM(E8+E18)</f>
        <v>200000</v>
      </c>
      <c r="F6" s="114">
        <f>SUM(F8+F18)</f>
        <v>22448.910000000003</v>
      </c>
      <c r="G6" s="97">
        <f t="shared" si="0"/>
        <v>11.224455</v>
      </c>
    </row>
    <row r="7" spans="1:7" s="30" customFormat="1" ht="13.5">
      <c r="A7" s="28"/>
      <c r="B7" s="159" t="s">
        <v>229</v>
      </c>
      <c r="C7" s="159"/>
      <c r="D7" s="159"/>
      <c r="E7" s="29">
        <f aca="true" t="shared" si="1" ref="E7:F9">SUM(E8)</f>
        <v>190000</v>
      </c>
      <c r="F7" s="115">
        <f t="shared" si="1"/>
        <v>22448.910000000003</v>
      </c>
      <c r="G7" s="97">
        <f t="shared" si="0"/>
        <v>11.815215789473687</v>
      </c>
    </row>
    <row r="8" spans="1:7" ht="12">
      <c r="A8" s="26"/>
      <c r="B8" s="160" t="s">
        <v>230</v>
      </c>
      <c r="C8" s="160"/>
      <c r="D8" s="160"/>
      <c r="E8" s="9">
        <f t="shared" si="1"/>
        <v>190000</v>
      </c>
      <c r="F8" s="89">
        <f t="shared" si="1"/>
        <v>22448.910000000003</v>
      </c>
      <c r="G8" s="116">
        <f t="shared" si="0"/>
        <v>11.815215789473687</v>
      </c>
    </row>
    <row r="9" spans="1:7" s="13" customFormat="1" ht="12">
      <c r="A9" s="31"/>
      <c r="B9" s="10" t="s">
        <v>76</v>
      </c>
      <c r="C9" s="153" t="s">
        <v>77</v>
      </c>
      <c r="D9" s="153"/>
      <c r="E9" s="12">
        <f t="shared" si="1"/>
        <v>190000</v>
      </c>
      <c r="F9" s="90">
        <f t="shared" si="1"/>
        <v>22448.910000000003</v>
      </c>
      <c r="G9" s="97">
        <f t="shared" si="0"/>
        <v>11.815215789473687</v>
      </c>
    </row>
    <row r="10" spans="1:7" s="13" customFormat="1" ht="12">
      <c r="A10" s="31"/>
      <c r="B10" s="10" t="s">
        <v>95</v>
      </c>
      <c r="C10" s="153" t="s">
        <v>96</v>
      </c>
      <c r="D10" s="153"/>
      <c r="E10" s="12">
        <f>SUM(E11+E14)</f>
        <v>190000</v>
      </c>
      <c r="F10" s="90">
        <f>SUM(F11+F14)</f>
        <v>22448.910000000003</v>
      </c>
      <c r="G10" s="97">
        <f t="shared" si="0"/>
        <v>11.815215789473687</v>
      </c>
    </row>
    <row r="11" spans="1:7" s="13" customFormat="1" ht="12">
      <c r="A11" s="31"/>
      <c r="B11" s="10" t="s">
        <v>119</v>
      </c>
      <c r="C11" s="153" t="s">
        <v>120</v>
      </c>
      <c r="D11" s="153"/>
      <c r="E11" s="12">
        <f>SUM(E12+E13)</f>
        <v>50000</v>
      </c>
      <c r="F11" s="90">
        <f>SUM(F12+F13)</f>
        <v>10447.54</v>
      </c>
      <c r="G11" s="97">
        <f t="shared" si="0"/>
        <v>20.895080000000004</v>
      </c>
    </row>
    <row r="12" spans="1:7" ht="12">
      <c r="A12" s="26"/>
      <c r="B12" s="32" t="s">
        <v>125</v>
      </c>
      <c r="C12" s="148" t="s">
        <v>231</v>
      </c>
      <c r="D12" s="148"/>
      <c r="E12" s="16">
        <v>30000</v>
      </c>
      <c r="F12" s="113">
        <v>9787.5</v>
      </c>
      <c r="G12" s="97">
        <f t="shared" si="0"/>
        <v>32.625</v>
      </c>
    </row>
    <row r="13" spans="1:7" ht="12">
      <c r="A13" s="26"/>
      <c r="B13" s="32" t="s">
        <v>129</v>
      </c>
      <c r="C13" s="148" t="s">
        <v>232</v>
      </c>
      <c r="D13" s="148"/>
      <c r="E13" s="16">
        <v>20000</v>
      </c>
      <c r="F13" s="113">
        <v>660.04</v>
      </c>
      <c r="G13" s="97">
        <f t="shared" si="0"/>
        <v>3.3002</v>
      </c>
    </row>
    <row r="14" spans="1:7" s="13" customFormat="1" ht="12">
      <c r="A14" s="31"/>
      <c r="B14" s="10" t="s">
        <v>139</v>
      </c>
      <c r="C14" s="153" t="s">
        <v>140</v>
      </c>
      <c r="D14" s="153"/>
      <c r="E14" s="12">
        <f>SUM(E15+E16)</f>
        <v>140000</v>
      </c>
      <c r="F14" s="90">
        <f>SUM(F15+F16)</f>
        <v>12001.37</v>
      </c>
      <c r="G14" s="97">
        <f t="shared" si="0"/>
        <v>8.572407142857145</v>
      </c>
    </row>
    <row r="15" spans="1:7" ht="12">
      <c r="A15" s="26"/>
      <c r="B15" s="32" t="s">
        <v>141</v>
      </c>
      <c r="C15" s="148" t="s">
        <v>142</v>
      </c>
      <c r="D15" s="148"/>
      <c r="E15" s="16">
        <v>40000</v>
      </c>
      <c r="F15" s="113">
        <v>0</v>
      </c>
      <c r="G15" s="97">
        <f t="shared" si="0"/>
        <v>0</v>
      </c>
    </row>
    <row r="16" spans="1:7" ht="12.75" customHeight="1">
      <c r="A16" s="33"/>
      <c r="B16" s="32" t="s">
        <v>152</v>
      </c>
      <c r="C16" s="161" t="s">
        <v>233</v>
      </c>
      <c r="D16" s="161"/>
      <c r="E16" s="16">
        <v>100000</v>
      </c>
      <c r="F16" s="113">
        <v>12001.37</v>
      </c>
      <c r="G16" s="97">
        <f t="shared" si="0"/>
        <v>12.001370000000001</v>
      </c>
    </row>
    <row r="17" spans="1:7" ht="12.75" customHeight="1">
      <c r="A17" s="28"/>
      <c r="B17" s="159" t="s">
        <v>229</v>
      </c>
      <c r="C17" s="159"/>
      <c r="D17" s="159"/>
      <c r="E17" s="29">
        <f aca="true" t="shared" si="2" ref="E17:F21">SUM(E18)</f>
        <v>10000</v>
      </c>
      <c r="F17" s="115">
        <f t="shared" si="2"/>
        <v>0</v>
      </c>
      <c r="G17" s="97">
        <f t="shared" si="0"/>
        <v>0</v>
      </c>
    </row>
    <row r="18" spans="1:7" ht="12.75" customHeight="1">
      <c r="A18" s="26"/>
      <c r="B18" s="160" t="s">
        <v>234</v>
      </c>
      <c r="C18" s="160"/>
      <c r="D18" s="160"/>
      <c r="E18" s="9">
        <f t="shared" si="2"/>
        <v>10000</v>
      </c>
      <c r="F18" s="89">
        <f t="shared" si="2"/>
        <v>0</v>
      </c>
      <c r="G18" s="116">
        <f t="shared" si="0"/>
        <v>0</v>
      </c>
    </row>
    <row r="19" spans="1:7" s="30" customFormat="1" ht="13.5">
      <c r="A19" s="26"/>
      <c r="B19" s="32" t="s">
        <v>76</v>
      </c>
      <c r="C19" s="148" t="s">
        <v>77</v>
      </c>
      <c r="D19" s="148"/>
      <c r="E19" s="19">
        <f t="shared" si="2"/>
        <v>10000</v>
      </c>
      <c r="F19" s="92">
        <f t="shared" si="2"/>
        <v>0</v>
      </c>
      <c r="G19" s="97">
        <f t="shared" si="0"/>
        <v>0</v>
      </c>
    </row>
    <row r="20" spans="1:7" ht="12">
      <c r="A20" s="26"/>
      <c r="B20" s="32" t="s">
        <v>178</v>
      </c>
      <c r="C20" s="148" t="s">
        <v>179</v>
      </c>
      <c r="D20" s="148"/>
      <c r="E20" s="19">
        <f t="shared" si="2"/>
        <v>10000</v>
      </c>
      <c r="F20" s="92">
        <f t="shared" si="2"/>
        <v>0</v>
      </c>
      <c r="G20" s="97">
        <f t="shared" si="0"/>
        <v>0</v>
      </c>
    </row>
    <row r="21" spans="1:7" ht="12">
      <c r="A21" s="26"/>
      <c r="B21" s="32" t="s">
        <v>180</v>
      </c>
      <c r="C21" s="148" t="s">
        <v>181</v>
      </c>
      <c r="D21" s="148"/>
      <c r="E21" s="19">
        <f t="shared" si="2"/>
        <v>10000</v>
      </c>
      <c r="F21" s="92">
        <f t="shared" si="2"/>
        <v>0</v>
      </c>
      <c r="G21" s="97">
        <f t="shared" si="0"/>
        <v>0</v>
      </c>
    </row>
    <row r="22" spans="1:7" ht="12">
      <c r="A22" s="26"/>
      <c r="B22" s="32" t="s">
        <v>183</v>
      </c>
      <c r="C22" s="148" t="s">
        <v>184</v>
      </c>
      <c r="D22" s="148"/>
      <c r="E22" s="16">
        <v>10000</v>
      </c>
      <c r="F22" s="91">
        <v>0</v>
      </c>
      <c r="G22" s="97">
        <f t="shared" si="0"/>
        <v>0</v>
      </c>
    </row>
    <row r="23" spans="1:6" ht="12">
      <c r="A23" s="34"/>
      <c r="B23" s="35"/>
      <c r="C23" s="36"/>
      <c r="D23" s="37"/>
      <c r="E23" s="38"/>
      <c r="F23" s="38"/>
    </row>
    <row r="24" spans="1:6" ht="12">
      <c r="A24" s="34"/>
      <c r="B24" s="162"/>
      <c r="C24" s="162"/>
      <c r="D24" s="162"/>
      <c r="E24" s="38"/>
      <c r="F24" s="38"/>
    </row>
    <row r="25" spans="1:6" ht="12">
      <c r="A25" s="34"/>
      <c r="B25" s="35"/>
      <c r="C25" s="35"/>
      <c r="D25" s="35"/>
      <c r="E25" s="38"/>
      <c r="F25" s="38"/>
    </row>
    <row r="26" spans="1:6" ht="12">
      <c r="A26" s="34"/>
      <c r="B26" s="35"/>
      <c r="C26" s="35"/>
      <c r="D26" s="35"/>
      <c r="E26" s="38"/>
      <c r="F26" s="38"/>
    </row>
    <row r="27" spans="1:6" ht="12">
      <c r="A27" s="34"/>
      <c r="B27" s="35"/>
      <c r="C27" s="35"/>
      <c r="D27" s="35"/>
      <c r="E27" s="38"/>
      <c r="F27" s="38"/>
    </row>
    <row r="28" spans="1:6" ht="12">
      <c r="A28" s="34"/>
      <c r="B28" s="35"/>
      <c r="C28" s="35"/>
      <c r="D28" s="35"/>
      <c r="E28" s="38"/>
      <c r="F28" s="38"/>
    </row>
    <row r="29" spans="1:6" ht="12">
      <c r="A29" s="34"/>
      <c r="B29" s="35"/>
      <c r="C29" s="35"/>
      <c r="D29" s="35"/>
      <c r="E29" s="38"/>
      <c r="F29" s="38"/>
    </row>
    <row r="30" spans="1:6" ht="12">
      <c r="A30" s="34"/>
      <c r="B30" s="35"/>
      <c r="C30" s="35"/>
      <c r="D30" s="35"/>
      <c r="E30" s="38"/>
      <c r="F30" s="38"/>
    </row>
    <row r="31" spans="1:6" ht="12">
      <c r="A31" s="34"/>
      <c r="B31" s="35"/>
      <c r="C31" s="35"/>
      <c r="D31" s="35"/>
      <c r="E31" s="38"/>
      <c r="F31" s="38"/>
    </row>
    <row r="32" spans="1:6" ht="12">
      <c r="A32" s="34"/>
      <c r="B32" s="35"/>
      <c r="C32" s="35"/>
      <c r="D32" s="35"/>
      <c r="E32" s="38"/>
      <c r="F32" s="38"/>
    </row>
    <row r="33" spans="1:6" ht="12">
      <c r="A33" s="34"/>
      <c r="B33" s="35"/>
      <c r="C33" s="35"/>
      <c r="D33" s="35"/>
      <c r="E33" s="38"/>
      <c r="F33" s="38"/>
    </row>
    <row r="34" spans="1:6" ht="12">
      <c r="A34" s="34"/>
      <c r="B34" s="35"/>
      <c r="C34" s="35"/>
      <c r="D34" s="35"/>
      <c r="E34" s="38"/>
      <c r="F34" s="38"/>
    </row>
    <row r="35" spans="1:6" ht="12">
      <c r="A35" s="34"/>
      <c r="B35" s="35"/>
      <c r="C35" s="35"/>
      <c r="D35" s="35"/>
      <c r="E35" s="38"/>
      <c r="F35" s="38"/>
    </row>
    <row r="36" spans="1:6" ht="12.75" thickBot="1">
      <c r="A36" s="34"/>
      <c r="B36" s="35"/>
      <c r="C36" s="35"/>
      <c r="D36" s="35"/>
      <c r="E36" s="38"/>
      <c r="F36" s="38"/>
    </row>
    <row r="37" spans="1:7" ht="12.75" thickBot="1">
      <c r="A37" s="23" t="s">
        <v>223</v>
      </c>
      <c r="B37" s="4" t="s">
        <v>224</v>
      </c>
      <c r="C37" s="156" t="s">
        <v>225</v>
      </c>
      <c r="D37" s="156"/>
      <c r="E37" s="5" t="s">
        <v>3</v>
      </c>
      <c r="F37" s="5" t="s">
        <v>296</v>
      </c>
      <c r="G37" s="122" t="s">
        <v>345</v>
      </c>
    </row>
    <row r="38" spans="1:7" ht="12">
      <c r="A38" s="26"/>
      <c r="B38" s="148" t="s">
        <v>235</v>
      </c>
      <c r="C38" s="148"/>
      <c r="D38" s="148"/>
      <c r="E38" s="16">
        <f>SUM(E39)</f>
        <v>17800000</v>
      </c>
      <c r="F38" s="16">
        <f>SUM(F39)</f>
        <v>1959328.4500000004</v>
      </c>
      <c r="G38" s="121">
        <f t="shared" si="0"/>
        <v>11.007463202247193</v>
      </c>
    </row>
    <row r="39" spans="1:7" ht="14.25" customHeight="1">
      <c r="A39" s="26"/>
      <c r="B39" s="15"/>
      <c r="C39" s="148" t="s">
        <v>236</v>
      </c>
      <c r="D39" s="148"/>
      <c r="E39" s="16">
        <f>SUM(E40+E91+E164+E184+E206+E232+E258+E285+E301+E321)</f>
        <v>17800000</v>
      </c>
      <c r="F39" s="16">
        <f>SUM(F40+F91+F164+F184+F206+F232+F258+F285+F301+F321)</f>
        <v>1959328.4500000004</v>
      </c>
      <c r="G39" s="118">
        <f t="shared" si="0"/>
        <v>11.007463202247193</v>
      </c>
    </row>
    <row r="40" spans="1:7" ht="12">
      <c r="A40" s="26"/>
      <c r="B40" s="163" t="s">
        <v>228</v>
      </c>
      <c r="C40" s="163"/>
      <c r="D40" s="163"/>
      <c r="E40" s="27">
        <f>SUM(E42+E57+E84)</f>
        <v>978000</v>
      </c>
      <c r="F40" s="27">
        <f>SUM(F42+F57+F84)</f>
        <v>343867.43000000005</v>
      </c>
      <c r="G40" s="123">
        <f t="shared" si="0"/>
        <v>35.160268916155424</v>
      </c>
    </row>
    <row r="41" spans="1:7" ht="13.5">
      <c r="A41" s="28"/>
      <c r="B41" s="159" t="s">
        <v>229</v>
      </c>
      <c r="C41" s="159"/>
      <c r="D41" s="159"/>
      <c r="E41" s="29">
        <f>SUM(E42)</f>
        <v>432000</v>
      </c>
      <c r="F41" s="29">
        <f>SUM(F42)</f>
        <v>178180.84000000003</v>
      </c>
      <c r="G41" s="118">
        <f t="shared" si="0"/>
        <v>41.24556481481482</v>
      </c>
    </row>
    <row r="42" spans="1:7" s="30" customFormat="1" ht="13.5">
      <c r="A42" s="26"/>
      <c r="B42" s="160" t="s">
        <v>237</v>
      </c>
      <c r="C42" s="160"/>
      <c r="D42" s="160"/>
      <c r="E42" s="9">
        <f>SUM(E43)</f>
        <v>432000</v>
      </c>
      <c r="F42" s="9">
        <f>SUM(F43)</f>
        <v>178180.84000000003</v>
      </c>
      <c r="G42" s="120">
        <f t="shared" si="0"/>
        <v>41.24556481481482</v>
      </c>
    </row>
    <row r="43" spans="1:7" ht="12">
      <c r="A43" s="31"/>
      <c r="B43" s="10" t="s">
        <v>76</v>
      </c>
      <c r="C43" s="153" t="s">
        <v>77</v>
      </c>
      <c r="D43" s="153"/>
      <c r="E43" s="12">
        <f>SUM(E44+E51)</f>
        <v>432000</v>
      </c>
      <c r="F43" s="12">
        <f>SUM(F44+F51)</f>
        <v>178180.84000000003</v>
      </c>
      <c r="G43" s="118">
        <f t="shared" si="0"/>
        <v>41.24556481481482</v>
      </c>
    </row>
    <row r="44" spans="1:7" ht="12">
      <c r="A44" s="31"/>
      <c r="B44" s="10" t="s">
        <v>78</v>
      </c>
      <c r="C44" s="153" t="s">
        <v>79</v>
      </c>
      <c r="D44" s="153"/>
      <c r="E44" s="12">
        <f>SUM(E45+E47+E49)</f>
        <v>420000</v>
      </c>
      <c r="F44" s="12">
        <f>SUM(F45+F47+F49)</f>
        <v>177130.84000000003</v>
      </c>
      <c r="G44" s="118">
        <f t="shared" si="0"/>
        <v>42.17400952380953</v>
      </c>
    </row>
    <row r="45" spans="1:7" s="13" customFormat="1" ht="12">
      <c r="A45" s="31"/>
      <c r="B45" s="10" t="s">
        <v>81</v>
      </c>
      <c r="C45" s="153" t="s">
        <v>82</v>
      </c>
      <c r="D45" s="153"/>
      <c r="E45" s="12">
        <f>SUM(E46)</f>
        <v>350000</v>
      </c>
      <c r="F45" s="12">
        <f>SUM(F46)</f>
        <v>152043.64</v>
      </c>
      <c r="G45" s="118">
        <f t="shared" si="0"/>
        <v>43.44104</v>
      </c>
    </row>
    <row r="46" spans="1:7" s="13" customFormat="1" ht="12">
      <c r="A46" s="26"/>
      <c r="B46" s="32" t="s">
        <v>83</v>
      </c>
      <c r="C46" s="148" t="s">
        <v>84</v>
      </c>
      <c r="D46" s="148"/>
      <c r="E46" s="16">
        <v>350000</v>
      </c>
      <c r="F46" s="25">
        <v>152043.64</v>
      </c>
      <c r="G46" s="118">
        <f t="shared" si="0"/>
        <v>43.44104</v>
      </c>
    </row>
    <row r="47" spans="1:7" s="13" customFormat="1" ht="12">
      <c r="A47" s="31"/>
      <c r="B47" s="10" t="s">
        <v>85</v>
      </c>
      <c r="C47" s="153" t="s">
        <v>86</v>
      </c>
      <c r="D47" s="153"/>
      <c r="E47" s="12">
        <f>SUM(E48)</f>
        <v>10000</v>
      </c>
      <c r="F47" s="12">
        <f>SUM(F48)</f>
        <v>0</v>
      </c>
      <c r="G47" s="118">
        <f t="shared" si="0"/>
        <v>0</v>
      </c>
    </row>
    <row r="48" spans="1:7" ht="12">
      <c r="A48" s="26"/>
      <c r="B48" s="32" t="s">
        <v>87</v>
      </c>
      <c r="C48" s="148" t="s">
        <v>88</v>
      </c>
      <c r="D48" s="148"/>
      <c r="E48" s="16">
        <v>10000</v>
      </c>
      <c r="F48" s="25">
        <v>0</v>
      </c>
      <c r="G48" s="118">
        <f t="shared" si="0"/>
        <v>0</v>
      </c>
    </row>
    <row r="49" spans="1:7" s="13" customFormat="1" ht="12">
      <c r="A49" s="31"/>
      <c r="B49" s="10" t="s">
        <v>89</v>
      </c>
      <c r="C49" s="153" t="s">
        <v>90</v>
      </c>
      <c r="D49" s="153"/>
      <c r="E49" s="12">
        <f>SUM(E50:E50)</f>
        <v>60000</v>
      </c>
      <c r="F49" s="12">
        <f>SUM(F50:F50)</f>
        <v>25087.2</v>
      </c>
      <c r="G49" s="118">
        <f t="shared" si="0"/>
        <v>41.812</v>
      </c>
    </row>
    <row r="50" spans="1:7" ht="12">
      <c r="A50" s="26"/>
      <c r="B50" s="32" t="s">
        <v>91</v>
      </c>
      <c r="C50" s="148" t="s">
        <v>92</v>
      </c>
      <c r="D50" s="148"/>
      <c r="E50" s="16">
        <v>60000</v>
      </c>
      <c r="F50" s="25">
        <v>25087.2</v>
      </c>
      <c r="G50" s="118">
        <f t="shared" si="0"/>
        <v>41.812</v>
      </c>
    </row>
    <row r="51" spans="1:7" ht="12">
      <c r="A51" s="31"/>
      <c r="B51" s="10" t="s">
        <v>95</v>
      </c>
      <c r="C51" s="153" t="s">
        <v>96</v>
      </c>
      <c r="D51" s="153"/>
      <c r="E51" s="12">
        <f>SUM(E52)</f>
        <v>12000</v>
      </c>
      <c r="F51" s="12">
        <f>SUM(F52)</f>
        <v>1050</v>
      </c>
      <c r="G51" s="118">
        <f t="shared" si="0"/>
        <v>8.75</v>
      </c>
    </row>
    <row r="52" spans="1:7" ht="12">
      <c r="A52" s="31"/>
      <c r="B52" s="10" t="s">
        <v>97</v>
      </c>
      <c r="C52" s="153" t="s">
        <v>98</v>
      </c>
      <c r="D52" s="153"/>
      <c r="E52" s="12">
        <f>SUM(E53:E55)</f>
        <v>12000</v>
      </c>
      <c r="F52" s="12">
        <f>SUM(F53:F55)</f>
        <v>1050</v>
      </c>
      <c r="G52" s="118">
        <f t="shared" si="0"/>
        <v>8.75</v>
      </c>
    </row>
    <row r="53" spans="1:7" s="13" customFormat="1" ht="12">
      <c r="A53" s="26"/>
      <c r="B53" s="32" t="s">
        <v>100</v>
      </c>
      <c r="C53" s="148" t="s">
        <v>101</v>
      </c>
      <c r="D53" s="148"/>
      <c r="E53" s="16">
        <v>5000</v>
      </c>
      <c r="F53" s="25">
        <v>1050</v>
      </c>
      <c r="G53" s="118">
        <f t="shared" si="0"/>
        <v>21</v>
      </c>
    </row>
    <row r="54" spans="1:7" s="13" customFormat="1" ht="12">
      <c r="A54" s="26"/>
      <c r="B54" s="32" t="s">
        <v>102</v>
      </c>
      <c r="C54" s="148" t="s">
        <v>103</v>
      </c>
      <c r="D54" s="148"/>
      <c r="E54" s="16">
        <v>6000</v>
      </c>
      <c r="F54" s="25">
        <v>0</v>
      </c>
      <c r="G54" s="118">
        <f t="shared" si="0"/>
        <v>0</v>
      </c>
    </row>
    <row r="55" spans="1:7" ht="12">
      <c r="A55" s="26"/>
      <c r="B55" s="32" t="s">
        <v>104</v>
      </c>
      <c r="C55" s="148" t="s">
        <v>105</v>
      </c>
      <c r="D55" s="148"/>
      <c r="E55" s="16">
        <v>1000</v>
      </c>
      <c r="F55" s="25">
        <v>0</v>
      </c>
      <c r="G55" s="118">
        <f t="shared" si="0"/>
        <v>0</v>
      </c>
    </row>
    <row r="56" spans="1:7" ht="13.5">
      <c r="A56" s="28"/>
      <c r="B56" s="159" t="s">
        <v>229</v>
      </c>
      <c r="C56" s="159"/>
      <c r="D56" s="159"/>
      <c r="E56" s="29">
        <f>SUM(E57)</f>
        <v>426000</v>
      </c>
      <c r="F56" s="29">
        <f>SUM(F57)</f>
        <v>158587.89</v>
      </c>
      <c r="G56" s="118">
        <f t="shared" si="0"/>
        <v>37.22720422535212</v>
      </c>
    </row>
    <row r="57" spans="1:7" s="30" customFormat="1" ht="13.5">
      <c r="A57" s="26"/>
      <c r="B57" s="160" t="s">
        <v>238</v>
      </c>
      <c r="C57" s="160"/>
      <c r="D57" s="160"/>
      <c r="E57" s="9">
        <f>SUM(E58)</f>
        <v>426000</v>
      </c>
      <c r="F57" s="9">
        <f>SUM(F58)</f>
        <v>158587.89</v>
      </c>
      <c r="G57" s="120">
        <f t="shared" si="0"/>
        <v>37.22720422535212</v>
      </c>
    </row>
    <row r="58" spans="1:7" ht="12">
      <c r="A58" s="31"/>
      <c r="B58" s="10" t="s">
        <v>76</v>
      </c>
      <c r="C58" s="153" t="s">
        <v>77</v>
      </c>
      <c r="D58" s="153"/>
      <c r="E58" s="12">
        <f>SUM(E59+E78)</f>
        <v>426000</v>
      </c>
      <c r="F58" s="12">
        <f>SUM(F59+F78)</f>
        <v>158587.89</v>
      </c>
      <c r="G58" s="118">
        <f t="shared" si="0"/>
        <v>37.22720422535212</v>
      </c>
    </row>
    <row r="59" spans="1:7" ht="12">
      <c r="A59" s="31"/>
      <c r="B59" s="10" t="s">
        <v>95</v>
      </c>
      <c r="C59" s="153" t="s">
        <v>96</v>
      </c>
      <c r="D59" s="153"/>
      <c r="E59" s="12">
        <f>SUM(E60+E65+E73)</f>
        <v>416000</v>
      </c>
      <c r="F59" s="12">
        <f>SUM(F60+F65+F73)</f>
        <v>142438.19</v>
      </c>
      <c r="G59" s="118">
        <f t="shared" si="0"/>
        <v>34.23994951923077</v>
      </c>
    </row>
    <row r="60" spans="1:7" s="13" customFormat="1" ht="12">
      <c r="A60" s="31"/>
      <c r="B60" s="10" t="s">
        <v>106</v>
      </c>
      <c r="C60" s="153" t="s">
        <v>107</v>
      </c>
      <c r="D60" s="153"/>
      <c r="E60" s="12">
        <f>SUM(E61:E64)</f>
        <v>140000</v>
      </c>
      <c r="F60" s="12">
        <f>SUM(F61:F64)</f>
        <v>28236.289999999997</v>
      </c>
      <c r="G60" s="118">
        <f t="shared" si="0"/>
        <v>20.168778571428568</v>
      </c>
    </row>
    <row r="61" spans="1:7" s="13" customFormat="1" ht="12">
      <c r="A61" s="26"/>
      <c r="B61" s="32" t="s">
        <v>109</v>
      </c>
      <c r="C61" s="148" t="s">
        <v>110</v>
      </c>
      <c r="D61" s="148"/>
      <c r="E61" s="16">
        <v>20000</v>
      </c>
      <c r="F61" s="25">
        <v>2311.22</v>
      </c>
      <c r="G61" s="118">
        <f t="shared" si="0"/>
        <v>11.556099999999999</v>
      </c>
    </row>
    <row r="62" spans="1:7" s="13" customFormat="1" ht="12">
      <c r="A62" s="26"/>
      <c r="B62" s="32" t="s">
        <v>111</v>
      </c>
      <c r="C62" s="148" t="s">
        <v>112</v>
      </c>
      <c r="D62" s="148"/>
      <c r="E62" s="16">
        <v>40000</v>
      </c>
      <c r="F62" s="25">
        <v>13341.52</v>
      </c>
      <c r="G62" s="118">
        <f t="shared" si="0"/>
        <v>33.3538</v>
      </c>
    </row>
    <row r="63" spans="1:7" ht="12">
      <c r="A63" s="26"/>
      <c r="B63" s="32" t="s">
        <v>113</v>
      </c>
      <c r="C63" s="148" t="s">
        <v>114</v>
      </c>
      <c r="D63" s="148"/>
      <c r="E63" s="16">
        <v>30000</v>
      </c>
      <c r="F63" s="25">
        <v>8836.46</v>
      </c>
      <c r="G63" s="118">
        <f t="shared" si="0"/>
        <v>29.454866666666664</v>
      </c>
    </row>
    <row r="64" spans="1:7" ht="12">
      <c r="A64" s="26"/>
      <c r="B64" s="32" t="s">
        <v>115</v>
      </c>
      <c r="C64" s="148" t="s">
        <v>116</v>
      </c>
      <c r="D64" s="148"/>
      <c r="E64" s="16">
        <v>50000</v>
      </c>
      <c r="F64" s="25">
        <v>3747.09</v>
      </c>
      <c r="G64" s="118">
        <f t="shared" si="0"/>
        <v>7.49418</v>
      </c>
    </row>
    <row r="65" spans="1:7" ht="12">
      <c r="A65" s="31"/>
      <c r="B65" s="10" t="s">
        <v>119</v>
      </c>
      <c r="C65" s="153" t="s">
        <v>120</v>
      </c>
      <c r="D65" s="153"/>
      <c r="E65" s="12">
        <f>SUM(E66:E72)</f>
        <v>243000</v>
      </c>
      <c r="F65" s="12">
        <f>SUM(F66:F72)</f>
        <v>101970.79000000001</v>
      </c>
      <c r="G65" s="118">
        <f t="shared" si="0"/>
        <v>41.96328806584362</v>
      </c>
    </row>
    <row r="66" spans="1:7" ht="12">
      <c r="A66" s="26"/>
      <c r="B66" s="32" t="s">
        <v>121</v>
      </c>
      <c r="C66" s="148" t="s">
        <v>122</v>
      </c>
      <c r="D66" s="148"/>
      <c r="E66" s="16">
        <v>30000</v>
      </c>
      <c r="F66" s="25">
        <v>6465.73</v>
      </c>
      <c r="G66" s="118">
        <f t="shared" si="0"/>
        <v>21.552433333333333</v>
      </c>
    </row>
    <row r="67" spans="1:7" s="13" customFormat="1" ht="12">
      <c r="A67" s="26"/>
      <c r="B67" s="32" t="s">
        <v>123</v>
      </c>
      <c r="C67" s="148" t="s">
        <v>124</v>
      </c>
      <c r="D67" s="148"/>
      <c r="E67" s="16">
        <v>10000</v>
      </c>
      <c r="F67" s="25">
        <v>6118.59</v>
      </c>
      <c r="G67" s="118">
        <f t="shared" si="0"/>
        <v>61.185900000000004</v>
      </c>
    </row>
    <row r="68" spans="1:7" ht="12">
      <c r="A68" s="26"/>
      <c r="B68" s="32" t="s">
        <v>125</v>
      </c>
      <c r="C68" s="148" t="s">
        <v>126</v>
      </c>
      <c r="D68" s="148"/>
      <c r="E68" s="16">
        <v>30000</v>
      </c>
      <c r="F68" s="25">
        <v>10390</v>
      </c>
      <c r="G68" s="118">
        <f t="shared" si="0"/>
        <v>34.63333333333333</v>
      </c>
    </row>
    <row r="69" spans="1:7" ht="12">
      <c r="A69" s="26"/>
      <c r="B69" s="32" t="s">
        <v>127</v>
      </c>
      <c r="C69" s="148" t="s">
        <v>128</v>
      </c>
      <c r="D69" s="148"/>
      <c r="E69" s="16">
        <v>50000</v>
      </c>
      <c r="F69" s="25">
        <v>13281.55</v>
      </c>
      <c r="G69" s="118">
        <f aca="true" t="shared" si="3" ref="G69:G132">(F69/E69)*100</f>
        <v>26.563100000000002</v>
      </c>
    </row>
    <row r="70" spans="1:7" ht="12">
      <c r="A70" s="39"/>
      <c r="B70" s="32" t="s">
        <v>133</v>
      </c>
      <c r="C70" s="148" t="s">
        <v>134</v>
      </c>
      <c r="D70" s="148"/>
      <c r="E70" s="16">
        <v>60000</v>
      </c>
      <c r="F70" s="25">
        <v>33019.13</v>
      </c>
      <c r="G70" s="118">
        <f t="shared" si="3"/>
        <v>55.03188333333333</v>
      </c>
    </row>
    <row r="71" spans="1:7" ht="12">
      <c r="A71" s="26"/>
      <c r="B71" s="32" t="s">
        <v>135</v>
      </c>
      <c r="C71" s="148" t="s">
        <v>136</v>
      </c>
      <c r="D71" s="148"/>
      <c r="E71" s="16">
        <v>50000</v>
      </c>
      <c r="F71" s="25">
        <v>21000</v>
      </c>
      <c r="G71" s="118">
        <f t="shared" si="3"/>
        <v>42</v>
      </c>
    </row>
    <row r="72" spans="1:7" ht="12">
      <c r="A72" s="26"/>
      <c r="B72" s="32" t="s">
        <v>137</v>
      </c>
      <c r="C72" s="148" t="s">
        <v>138</v>
      </c>
      <c r="D72" s="148"/>
      <c r="E72" s="16">
        <v>13000</v>
      </c>
      <c r="F72" s="25">
        <v>11695.79</v>
      </c>
      <c r="G72" s="118">
        <f t="shared" si="3"/>
        <v>89.9676153846154</v>
      </c>
    </row>
    <row r="73" spans="1:7" ht="12">
      <c r="A73" s="31"/>
      <c r="B73" s="10" t="s">
        <v>139</v>
      </c>
      <c r="C73" s="153" t="s">
        <v>140</v>
      </c>
      <c r="D73" s="153"/>
      <c r="E73" s="12">
        <f>SUM(E74:E77)</f>
        <v>33000</v>
      </c>
      <c r="F73" s="12">
        <f>SUM(F74:F77)</f>
        <v>12231.11</v>
      </c>
      <c r="G73" s="118">
        <f t="shared" si="3"/>
        <v>37.0639696969697</v>
      </c>
    </row>
    <row r="74" spans="1:7" ht="12">
      <c r="A74" s="26"/>
      <c r="B74" s="32" t="s">
        <v>143</v>
      </c>
      <c r="C74" s="148" t="s">
        <v>144</v>
      </c>
      <c r="D74" s="148"/>
      <c r="E74" s="16">
        <v>10000</v>
      </c>
      <c r="F74" s="25">
        <v>2515.8</v>
      </c>
      <c r="G74" s="118">
        <f t="shared" si="3"/>
        <v>25.158</v>
      </c>
    </row>
    <row r="75" spans="1:7" s="13" customFormat="1" ht="12">
      <c r="A75" s="26"/>
      <c r="B75" s="32" t="s">
        <v>145</v>
      </c>
      <c r="C75" s="148" t="s">
        <v>146</v>
      </c>
      <c r="D75" s="148"/>
      <c r="E75" s="16">
        <v>20000</v>
      </c>
      <c r="F75" s="25">
        <v>9415.31</v>
      </c>
      <c r="G75" s="118">
        <f t="shared" si="3"/>
        <v>47.07655</v>
      </c>
    </row>
    <row r="76" spans="1:7" ht="12">
      <c r="A76" s="26"/>
      <c r="B76" s="32" t="s">
        <v>147</v>
      </c>
      <c r="C76" s="148" t="s">
        <v>148</v>
      </c>
      <c r="D76" s="148"/>
      <c r="E76" s="16">
        <v>2000</v>
      </c>
      <c r="F76" s="25">
        <v>0</v>
      </c>
      <c r="G76" s="118">
        <f t="shared" si="3"/>
        <v>0</v>
      </c>
    </row>
    <row r="77" spans="1:7" ht="12">
      <c r="A77" s="26"/>
      <c r="B77" s="32" t="s">
        <v>150</v>
      </c>
      <c r="C77" s="148" t="s">
        <v>151</v>
      </c>
      <c r="D77" s="148"/>
      <c r="E77" s="16">
        <v>1000</v>
      </c>
      <c r="F77" s="25">
        <v>300</v>
      </c>
      <c r="G77" s="118">
        <f t="shared" si="3"/>
        <v>30</v>
      </c>
    </row>
    <row r="78" spans="1:7" ht="12">
      <c r="A78" s="31"/>
      <c r="B78" s="10" t="s">
        <v>153</v>
      </c>
      <c r="C78" s="153" t="s">
        <v>154</v>
      </c>
      <c r="D78" s="153"/>
      <c r="E78" s="12">
        <f>SUM(E79)</f>
        <v>10000</v>
      </c>
      <c r="F78" s="12">
        <f>SUM(F79)</f>
        <v>16149.699999999999</v>
      </c>
      <c r="G78" s="118">
        <f t="shared" si="3"/>
        <v>161.49699999999999</v>
      </c>
    </row>
    <row r="79" spans="1:7" ht="12">
      <c r="A79" s="31"/>
      <c r="B79" s="10" t="s">
        <v>155</v>
      </c>
      <c r="C79" s="153" t="s">
        <v>156</v>
      </c>
      <c r="D79" s="153"/>
      <c r="E79" s="12">
        <f>SUM(E80:E82)</f>
        <v>10000</v>
      </c>
      <c r="F79" s="12">
        <f>SUM(F80:F82)</f>
        <v>16149.699999999999</v>
      </c>
      <c r="G79" s="118">
        <f t="shared" si="3"/>
        <v>161.49699999999999</v>
      </c>
    </row>
    <row r="80" spans="1:7" s="13" customFormat="1" ht="12">
      <c r="A80" s="26"/>
      <c r="B80" s="32" t="s">
        <v>157</v>
      </c>
      <c r="C80" s="148" t="s">
        <v>158</v>
      </c>
      <c r="D80" s="148"/>
      <c r="E80" s="16">
        <v>7000</v>
      </c>
      <c r="F80" s="25">
        <v>4549.24</v>
      </c>
      <c r="G80" s="118">
        <f t="shared" si="3"/>
        <v>64.98914285714285</v>
      </c>
    </row>
    <row r="81" spans="1:7" s="13" customFormat="1" ht="12">
      <c r="A81" s="26"/>
      <c r="B81" s="32" t="s">
        <v>159</v>
      </c>
      <c r="C81" s="148" t="s">
        <v>160</v>
      </c>
      <c r="D81" s="148"/>
      <c r="E81" s="16">
        <v>1000</v>
      </c>
      <c r="F81" s="25">
        <v>0</v>
      </c>
      <c r="G81" s="118">
        <f t="shared" si="3"/>
        <v>0</v>
      </c>
    </row>
    <row r="82" spans="1:7" ht="12">
      <c r="A82" s="26"/>
      <c r="B82" s="32" t="s">
        <v>161</v>
      </c>
      <c r="C82" s="148" t="s">
        <v>162</v>
      </c>
      <c r="D82" s="148"/>
      <c r="E82" s="16">
        <v>2000</v>
      </c>
      <c r="F82" s="99">
        <v>11600.46</v>
      </c>
      <c r="G82" s="118">
        <f t="shared" si="3"/>
        <v>580.023</v>
      </c>
    </row>
    <row r="83" spans="1:7" ht="13.5">
      <c r="A83" s="28"/>
      <c r="B83" s="159" t="s">
        <v>229</v>
      </c>
      <c r="C83" s="159"/>
      <c r="D83" s="159"/>
      <c r="E83" s="29">
        <f aca="true" t="shared" si="4" ref="E83:F86">SUM(E84)</f>
        <v>120000</v>
      </c>
      <c r="F83" s="29">
        <f t="shared" si="4"/>
        <v>7098.7</v>
      </c>
      <c r="G83" s="118">
        <f t="shared" si="3"/>
        <v>5.915583333333333</v>
      </c>
    </row>
    <row r="84" spans="1:7" s="30" customFormat="1" ht="13.5">
      <c r="A84" s="26"/>
      <c r="B84" s="160" t="s">
        <v>239</v>
      </c>
      <c r="C84" s="160"/>
      <c r="D84" s="160"/>
      <c r="E84" s="9">
        <f t="shared" si="4"/>
        <v>120000</v>
      </c>
      <c r="F84" s="9">
        <f t="shared" si="4"/>
        <v>7098.7</v>
      </c>
      <c r="G84" s="120">
        <f t="shared" si="3"/>
        <v>5.915583333333333</v>
      </c>
    </row>
    <row r="85" spans="1:7" ht="12">
      <c r="A85" s="31"/>
      <c r="B85" s="10" t="s">
        <v>185</v>
      </c>
      <c r="C85" s="153" t="s">
        <v>186</v>
      </c>
      <c r="D85" s="153"/>
      <c r="E85" s="12">
        <f>SUM(E86)</f>
        <v>120000</v>
      </c>
      <c r="F85" s="12">
        <f t="shared" si="4"/>
        <v>7098.7</v>
      </c>
      <c r="G85" s="118">
        <f t="shared" si="3"/>
        <v>5.915583333333333</v>
      </c>
    </row>
    <row r="86" spans="1:7" ht="12">
      <c r="A86" s="31"/>
      <c r="B86" s="10" t="s">
        <v>187</v>
      </c>
      <c r="C86" s="153" t="s">
        <v>188</v>
      </c>
      <c r="D86" s="153"/>
      <c r="E86" s="12">
        <f>SUM(E87)</f>
        <v>120000</v>
      </c>
      <c r="F86" s="12">
        <f t="shared" si="4"/>
        <v>7098.7</v>
      </c>
      <c r="G86" s="118">
        <f t="shared" si="3"/>
        <v>5.915583333333333</v>
      </c>
    </row>
    <row r="87" spans="1:7" s="13" customFormat="1" ht="12">
      <c r="A87" s="31"/>
      <c r="B87" s="10" t="s">
        <v>198</v>
      </c>
      <c r="C87" s="153" t="s">
        <v>199</v>
      </c>
      <c r="D87" s="153"/>
      <c r="E87" s="12">
        <f>SUM(E88:E90)</f>
        <v>120000</v>
      </c>
      <c r="F87" s="12">
        <f>SUM(F88:F90)</f>
        <v>7098.7</v>
      </c>
      <c r="G87" s="118">
        <f t="shared" si="3"/>
        <v>5.915583333333333</v>
      </c>
    </row>
    <row r="88" spans="1:7" s="13" customFormat="1" ht="12">
      <c r="A88" s="26"/>
      <c r="B88" s="32" t="s">
        <v>200</v>
      </c>
      <c r="C88" s="148" t="s">
        <v>201</v>
      </c>
      <c r="D88" s="148"/>
      <c r="E88" s="16">
        <v>50000</v>
      </c>
      <c r="F88" s="25">
        <v>7098.7</v>
      </c>
      <c r="G88" s="118">
        <f t="shared" si="3"/>
        <v>14.197399999999998</v>
      </c>
    </row>
    <row r="89" spans="1:7" s="13" customFormat="1" ht="12">
      <c r="A89" s="26"/>
      <c r="B89" s="32" t="s">
        <v>202</v>
      </c>
      <c r="C89" s="148" t="s">
        <v>313</v>
      </c>
      <c r="D89" s="148"/>
      <c r="E89" s="16">
        <v>20000</v>
      </c>
      <c r="F89" s="25">
        <v>0</v>
      </c>
      <c r="G89" s="118">
        <f t="shared" si="3"/>
        <v>0</v>
      </c>
    </row>
    <row r="90" spans="1:7" ht="12">
      <c r="A90" s="26"/>
      <c r="B90" s="32" t="s">
        <v>203</v>
      </c>
      <c r="C90" s="164" t="s">
        <v>204</v>
      </c>
      <c r="D90" s="148"/>
      <c r="E90" s="16">
        <v>50000</v>
      </c>
      <c r="F90" s="25">
        <v>0</v>
      </c>
      <c r="G90" s="118">
        <f t="shared" si="3"/>
        <v>0</v>
      </c>
    </row>
    <row r="91" spans="1:7" ht="12">
      <c r="A91" s="26"/>
      <c r="B91" s="158" t="s">
        <v>240</v>
      </c>
      <c r="C91" s="158"/>
      <c r="D91" s="158"/>
      <c r="E91" s="27">
        <f>SUM(E93+E103+E109+E117+E126+E132+E150+E159+E138+E144)</f>
        <v>14134000</v>
      </c>
      <c r="F91" s="27">
        <f>SUM(F93+F103+F109+F117+F126+F132+F150+F159+F138+F144)</f>
        <v>1194824.8900000001</v>
      </c>
      <c r="G91" s="123">
        <f t="shared" si="3"/>
        <v>8.45355094099335</v>
      </c>
    </row>
    <row r="92" spans="1:7" ht="13.5">
      <c r="A92" s="28"/>
      <c r="B92" s="159" t="s">
        <v>241</v>
      </c>
      <c r="C92" s="159"/>
      <c r="D92" s="159"/>
      <c r="E92" s="29">
        <f aca="true" t="shared" si="5" ref="E92:F94">SUM(E93)</f>
        <v>111000</v>
      </c>
      <c r="F92" s="29">
        <f t="shared" si="5"/>
        <v>17604.63</v>
      </c>
      <c r="G92" s="118">
        <f t="shared" si="3"/>
        <v>15.860027027027026</v>
      </c>
    </row>
    <row r="93" spans="1:7" s="30" customFormat="1" ht="13.5">
      <c r="A93" s="26"/>
      <c r="B93" s="160" t="s">
        <v>242</v>
      </c>
      <c r="C93" s="160"/>
      <c r="D93" s="160"/>
      <c r="E93" s="9">
        <f t="shared" si="5"/>
        <v>111000</v>
      </c>
      <c r="F93" s="9">
        <f t="shared" si="5"/>
        <v>17604.63</v>
      </c>
      <c r="G93" s="120">
        <f t="shared" si="3"/>
        <v>15.860027027027026</v>
      </c>
    </row>
    <row r="94" spans="1:7" ht="12">
      <c r="A94" s="31"/>
      <c r="B94" s="10" t="s">
        <v>76</v>
      </c>
      <c r="C94" s="153" t="s">
        <v>77</v>
      </c>
      <c r="D94" s="153"/>
      <c r="E94" s="12">
        <f>SUM(E95)</f>
        <v>111000</v>
      </c>
      <c r="F94" s="12">
        <f t="shared" si="5"/>
        <v>17604.63</v>
      </c>
      <c r="G94" s="118">
        <f t="shared" si="3"/>
        <v>15.860027027027026</v>
      </c>
    </row>
    <row r="95" spans="1:7" ht="12">
      <c r="A95" s="31"/>
      <c r="B95" s="10" t="s">
        <v>95</v>
      </c>
      <c r="C95" s="153" t="s">
        <v>96</v>
      </c>
      <c r="D95" s="153"/>
      <c r="E95" s="12">
        <f>SUM(E96+E99)</f>
        <v>111000</v>
      </c>
      <c r="F95" s="12">
        <f>SUM(F96+F99)</f>
        <v>17604.63</v>
      </c>
      <c r="G95" s="118">
        <f t="shared" si="3"/>
        <v>15.860027027027026</v>
      </c>
    </row>
    <row r="96" spans="1:7" s="13" customFormat="1" ht="12">
      <c r="A96" s="31"/>
      <c r="B96" s="10" t="s">
        <v>106</v>
      </c>
      <c r="C96" s="153" t="s">
        <v>107</v>
      </c>
      <c r="D96" s="153"/>
      <c r="E96" s="12">
        <f>SUM(E97:E98)</f>
        <v>105000</v>
      </c>
      <c r="F96" s="12">
        <f>SUM(F97:F98)</f>
        <v>17604.63</v>
      </c>
      <c r="G96" s="118">
        <f t="shared" si="3"/>
        <v>16.766314285714287</v>
      </c>
    </row>
    <row r="97" spans="1:7" s="13" customFormat="1" ht="12">
      <c r="A97" s="26"/>
      <c r="B97" s="32" t="s">
        <v>111</v>
      </c>
      <c r="C97" s="148" t="s">
        <v>112</v>
      </c>
      <c r="D97" s="148"/>
      <c r="E97" s="16">
        <v>5000</v>
      </c>
      <c r="F97" s="25">
        <v>17604.63</v>
      </c>
      <c r="G97" s="118">
        <f t="shared" si="3"/>
        <v>352.0926</v>
      </c>
    </row>
    <row r="98" spans="1:7" s="13" customFormat="1" ht="12">
      <c r="A98" s="26"/>
      <c r="B98" s="32" t="s">
        <v>113</v>
      </c>
      <c r="C98" s="148" t="s">
        <v>243</v>
      </c>
      <c r="D98" s="148"/>
      <c r="E98" s="16">
        <v>100000</v>
      </c>
      <c r="F98" s="25">
        <v>0</v>
      </c>
      <c r="G98" s="118">
        <f t="shared" si="3"/>
        <v>0</v>
      </c>
    </row>
    <row r="99" spans="1:7" ht="12">
      <c r="A99" s="31"/>
      <c r="B99" s="10" t="s">
        <v>119</v>
      </c>
      <c r="C99" s="153" t="s">
        <v>120</v>
      </c>
      <c r="D99" s="153"/>
      <c r="E99" s="12">
        <f>SUM(E100:E101)</f>
        <v>6000</v>
      </c>
      <c r="F99" s="12">
        <f>SUM(F100:F101)</f>
        <v>0</v>
      </c>
      <c r="G99" s="118">
        <f t="shared" si="3"/>
        <v>0</v>
      </c>
    </row>
    <row r="100" spans="1:7" ht="12">
      <c r="A100" s="26"/>
      <c r="B100" s="32" t="s">
        <v>123</v>
      </c>
      <c r="C100" s="148" t="s">
        <v>124</v>
      </c>
      <c r="D100" s="148"/>
      <c r="E100" s="16">
        <v>5000</v>
      </c>
      <c r="F100" s="25">
        <v>0</v>
      </c>
      <c r="G100" s="118">
        <f t="shared" si="3"/>
        <v>0</v>
      </c>
    </row>
    <row r="101" spans="1:7" s="13" customFormat="1" ht="12">
      <c r="A101" s="26"/>
      <c r="B101" s="32" t="s">
        <v>127</v>
      </c>
      <c r="C101" s="148" t="s">
        <v>128</v>
      </c>
      <c r="D101" s="148"/>
      <c r="E101" s="16">
        <v>1000</v>
      </c>
      <c r="F101" s="25">
        <v>0</v>
      </c>
      <c r="G101" s="118">
        <f t="shared" si="3"/>
        <v>0</v>
      </c>
    </row>
    <row r="102" spans="1:7" ht="13.5">
      <c r="A102" s="40"/>
      <c r="B102" s="165" t="s">
        <v>244</v>
      </c>
      <c r="C102" s="165"/>
      <c r="D102" s="165"/>
      <c r="E102" s="41">
        <f>SUM(E103)</f>
        <v>500000</v>
      </c>
      <c r="F102" s="41">
        <f>SUM(F103)</f>
        <v>0</v>
      </c>
      <c r="G102" s="118">
        <f t="shared" si="3"/>
        <v>0</v>
      </c>
    </row>
    <row r="103" spans="1:7" s="42" customFormat="1" ht="13.5">
      <c r="A103" s="26"/>
      <c r="B103" s="160" t="s">
        <v>245</v>
      </c>
      <c r="C103" s="160"/>
      <c r="D103" s="160"/>
      <c r="E103" s="9">
        <f aca="true" t="shared" si="6" ref="E103:F106">SUM(E104)</f>
        <v>500000</v>
      </c>
      <c r="F103" s="9">
        <f t="shared" si="6"/>
        <v>0</v>
      </c>
      <c r="G103" s="120">
        <f t="shared" si="3"/>
        <v>0</v>
      </c>
    </row>
    <row r="104" spans="1:7" ht="12">
      <c r="A104" s="31"/>
      <c r="B104" s="10" t="s">
        <v>76</v>
      </c>
      <c r="C104" s="153" t="s">
        <v>77</v>
      </c>
      <c r="D104" s="153"/>
      <c r="E104" s="12">
        <f t="shared" si="6"/>
        <v>500000</v>
      </c>
      <c r="F104" s="12">
        <f t="shared" si="6"/>
        <v>0</v>
      </c>
      <c r="G104" s="118">
        <f t="shared" si="3"/>
        <v>0</v>
      </c>
    </row>
    <row r="105" spans="1:7" ht="12">
      <c r="A105" s="31"/>
      <c r="B105" s="10" t="s">
        <v>95</v>
      </c>
      <c r="C105" s="153" t="s">
        <v>96</v>
      </c>
      <c r="D105" s="153"/>
      <c r="E105" s="12">
        <f t="shared" si="6"/>
        <v>500000</v>
      </c>
      <c r="F105" s="12">
        <f t="shared" si="6"/>
        <v>0</v>
      </c>
      <c r="G105" s="118">
        <f t="shared" si="3"/>
        <v>0</v>
      </c>
    </row>
    <row r="106" spans="1:7" s="13" customFormat="1" ht="12">
      <c r="A106" s="31"/>
      <c r="B106" s="10" t="s">
        <v>106</v>
      </c>
      <c r="C106" s="153" t="s">
        <v>107</v>
      </c>
      <c r="D106" s="153"/>
      <c r="E106" s="12">
        <f t="shared" si="6"/>
        <v>500000</v>
      </c>
      <c r="F106" s="12">
        <f t="shared" si="6"/>
        <v>0</v>
      </c>
      <c r="G106" s="118">
        <f t="shared" si="3"/>
        <v>0</v>
      </c>
    </row>
    <row r="107" spans="1:7" s="13" customFormat="1" ht="12">
      <c r="A107" s="26"/>
      <c r="B107" s="32" t="s">
        <v>113</v>
      </c>
      <c r="C107" s="148" t="s">
        <v>246</v>
      </c>
      <c r="D107" s="148"/>
      <c r="E107" s="16">
        <v>500000</v>
      </c>
      <c r="F107" s="25">
        <v>0</v>
      </c>
      <c r="G107" s="118">
        <f t="shared" si="3"/>
        <v>0</v>
      </c>
    </row>
    <row r="108" spans="1:7" s="13" customFormat="1" ht="13.5">
      <c r="A108" s="28"/>
      <c r="B108" s="159" t="s">
        <v>241</v>
      </c>
      <c r="C108" s="159"/>
      <c r="D108" s="159"/>
      <c r="E108" s="29">
        <f aca="true" t="shared" si="7" ref="E108:F110">SUM(E109)</f>
        <v>210000</v>
      </c>
      <c r="F108" s="29">
        <f t="shared" si="7"/>
        <v>51619.74</v>
      </c>
      <c r="G108" s="118">
        <f t="shared" si="3"/>
        <v>24.58082857142857</v>
      </c>
    </row>
    <row r="109" spans="1:7" s="30" customFormat="1" ht="13.5">
      <c r="A109" s="26"/>
      <c r="B109" s="160" t="s">
        <v>247</v>
      </c>
      <c r="C109" s="160"/>
      <c r="D109" s="160"/>
      <c r="E109" s="9">
        <f t="shared" si="7"/>
        <v>210000</v>
      </c>
      <c r="F109" s="9">
        <f t="shared" si="7"/>
        <v>51619.74</v>
      </c>
      <c r="G109" s="120">
        <f t="shared" si="3"/>
        <v>24.58082857142857</v>
      </c>
    </row>
    <row r="110" spans="1:7" ht="12">
      <c r="A110" s="31"/>
      <c r="B110" s="10" t="s">
        <v>76</v>
      </c>
      <c r="C110" s="153" t="s">
        <v>77</v>
      </c>
      <c r="D110" s="153"/>
      <c r="E110" s="12">
        <f t="shared" si="7"/>
        <v>210000</v>
      </c>
      <c r="F110" s="12">
        <f t="shared" si="7"/>
        <v>51619.74</v>
      </c>
      <c r="G110" s="118">
        <f t="shared" si="3"/>
        <v>24.58082857142857</v>
      </c>
    </row>
    <row r="111" spans="1:7" ht="12">
      <c r="A111" s="31"/>
      <c r="B111" s="10" t="s">
        <v>95</v>
      </c>
      <c r="C111" s="153" t="s">
        <v>96</v>
      </c>
      <c r="D111" s="153"/>
      <c r="E111" s="12">
        <f>SUM(E112+E114)</f>
        <v>210000</v>
      </c>
      <c r="F111" s="12">
        <f>SUM(F112+F114)</f>
        <v>51619.74</v>
      </c>
      <c r="G111" s="118">
        <f t="shared" si="3"/>
        <v>24.58082857142857</v>
      </c>
    </row>
    <row r="112" spans="1:7" s="13" customFormat="1" ht="12">
      <c r="A112" s="31"/>
      <c r="B112" s="10" t="s">
        <v>106</v>
      </c>
      <c r="C112" s="153" t="s">
        <v>107</v>
      </c>
      <c r="D112" s="153"/>
      <c r="E112" s="12">
        <f>SUM(E113)</f>
        <v>100000</v>
      </c>
      <c r="F112" s="12">
        <f>SUM(F113)</f>
        <v>51619.74</v>
      </c>
      <c r="G112" s="118">
        <f t="shared" si="3"/>
        <v>51.61974</v>
      </c>
    </row>
    <row r="113" spans="1:7" s="13" customFormat="1" ht="12">
      <c r="A113" s="26"/>
      <c r="B113" s="32" t="s">
        <v>111</v>
      </c>
      <c r="C113" s="148" t="s">
        <v>112</v>
      </c>
      <c r="D113" s="148"/>
      <c r="E113" s="16">
        <v>100000</v>
      </c>
      <c r="F113" s="25">
        <v>51619.74</v>
      </c>
      <c r="G113" s="118">
        <f t="shared" si="3"/>
        <v>51.61974</v>
      </c>
    </row>
    <row r="114" spans="1:7" s="13" customFormat="1" ht="12">
      <c r="A114" s="31"/>
      <c r="B114" s="10" t="s">
        <v>119</v>
      </c>
      <c r="C114" s="153" t="s">
        <v>120</v>
      </c>
      <c r="D114" s="153"/>
      <c r="E114" s="12">
        <f>SUM(E115)</f>
        <v>110000</v>
      </c>
      <c r="F114" s="12">
        <f>SUM(F115)</f>
        <v>0</v>
      </c>
      <c r="G114" s="118">
        <f t="shared" si="3"/>
        <v>0</v>
      </c>
    </row>
    <row r="115" spans="1:7" ht="12">
      <c r="A115" s="26"/>
      <c r="B115" s="32" t="s">
        <v>123</v>
      </c>
      <c r="C115" s="148" t="s">
        <v>308</v>
      </c>
      <c r="D115" s="148"/>
      <c r="E115" s="16">
        <v>110000</v>
      </c>
      <c r="F115" s="25">
        <v>0</v>
      </c>
      <c r="G115" s="118">
        <f t="shared" si="3"/>
        <v>0</v>
      </c>
    </row>
    <row r="116" spans="1:7" s="13" customFormat="1" ht="13.5">
      <c r="A116" s="28"/>
      <c r="B116" s="159" t="s">
        <v>241</v>
      </c>
      <c r="C116" s="159"/>
      <c r="D116" s="159"/>
      <c r="E116" s="29">
        <f aca="true" t="shared" si="8" ref="E116:F118">SUM(E117)</f>
        <v>218000</v>
      </c>
      <c r="F116" s="29">
        <f t="shared" si="8"/>
        <v>10983.97</v>
      </c>
      <c r="G116" s="118">
        <f t="shared" si="3"/>
        <v>5.038518348623853</v>
      </c>
    </row>
    <row r="117" spans="1:7" s="30" customFormat="1" ht="13.5">
      <c r="A117" s="26"/>
      <c r="B117" s="160" t="s">
        <v>248</v>
      </c>
      <c r="C117" s="160"/>
      <c r="D117" s="160"/>
      <c r="E117" s="9">
        <f t="shared" si="8"/>
        <v>218000</v>
      </c>
      <c r="F117" s="9">
        <f t="shared" si="8"/>
        <v>10983.97</v>
      </c>
      <c r="G117" s="120">
        <f t="shared" si="3"/>
        <v>5.038518348623853</v>
      </c>
    </row>
    <row r="118" spans="1:7" ht="12">
      <c r="A118" s="31"/>
      <c r="B118" s="10" t="s">
        <v>76</v>
      </c>
      <c r="C118" s="153" t="s">
        <v>77</v>
      </c>
      <c r="D118" s="153"/>
      <c r="E118" s="12">
        <f>SUM(E119)</f>
        <v>218000</v>
      </c>
      <c r="F118" s="12">
        <f t="shared" si="8"/>
        <v>10983.97</v>
      </c>
      <c r="G118" s="118">
        <f t="shared" si="3"/>
        <v>5.038518348623853</v>
      </c>
    </row>
    <row r="119" spans="1:7" ht="12">
      <c r="A119" s="31"/>
      <c r="B119" s="10" t="s">
        <v>95</v>
      </c>
      <c r="C119" s="153" t="s">
        <v>96</v>
      </c>
      <c r="D119" s="153"/>
      <c r="E119" s="12">
        <f>SUM(E120+E123)</f>
        <v>218000</v>
      </c>
      <c r="F119" s="12">
        <f>SUM(F120+F123)</f>
        <v>10983.97</v>
      </c>
      <c r="G119" s="118">
        <f t="shared" si="3"/>
        <v>5.038518348623853</v>
      </c>
    </row>
    <row r="120" spans="1:7" s="13" customFormat="1" ht="12">
      <c r="A120" s="31"/>
      <c r="B120" s="10" t="s">
        <v>106</v>
      </c>
      <c r="C120" s="153" t="s">
        <v>107</v>
      </c>
      <c r="D120" s="153"/>
      <c r="E120" s="12">
        <f>SUM(E121:E122)</f>
        <v>118000</v>
      </c>
      <c r="F120" s="12">
        <f>SUM(F121:F122)</f>
        <v>6483.969999999999</v>
      </c>
      <c r="G120" s="118">
        <f t="shared" si="3"/>
        <v>5.494889830508474</v>
      </c>
    </row>
    <row r="121" spans="1:7" s="13" customFormat="1" ht="12">
      <c r="A121" s="26"/>
      <c r="B121" s="32" t="s">
        <v>111</v>
      </c>
      <c r="C121" s="148" t="s">
        <v>112</v>
      </c>
      <c r="D121" s="148"/>
      <c r="E121" s="16">
        <v>18000</v>
      </c>
      <c r="F121" s="25">
        <v>2546.47</v>
      </c>
      <c r="G121" s="118">
        <f t="shared" si="3"/>
        <v>14.147055555555553</v>
      </c>
    </row>
    <row r="122" spans="1:7" s="13" customFormat="1" ht="12">
      <c r="A122" s="26"/>
      <c r="B122" s="32" t="s">
        <v>113</v>
      </c>
      <c r="C122" s="148" t="s">
        <v>114</v>
      </c>
      <c r="D122" s="148"/>
      <c r="E122" s="16">
        <v>100000</v>
      </c>
      <c r="F122" s="25">
        <v>3937.5</v>
      </c>
      <c r="G122" s="118">
        <f t="shared" si="3"/>
        <v>3.9375</v>
      </c>
    </row>
    <row r="123" spans="1:7" ht="12">
      <c r="A123" s="31"/>
      <c r="B123" s="10" t="s">
        <v>119</v>
      </c>
      <c r="C123" s="153" t="s">
        <v>120</v>
      </c>
      <c r="D123" s="153"/>
      <c r="E123" s="12">
        <f>SUM(E124)</f>
        <v>100000</v>
      </c>
      <c r="F123" s="12">
        <f>SUM(F124)</f>
        <v>4500</v>
      </c>
      <c r="G123" s="118">
        <f t="shared" si="3"/>
        <v>4.5</v>
      </c>
    </row>
    <row r="124" spans="1:7" ht="12">
      <c r="A124" s="26"/>
      <c r="B124" s="32" t="s">
        <v>123</v>
      </c>
      <c r="C124" s="148" t="s">
        <v>124</v>
      </c>
      <c r="D124" s="148"/>
      <c r="E124" s="16">
        <v>100000</v>
      </c>
      <c r="F124" s="25">
        <v>4500</v>
      </c>
      <c r="G124" s="118">
        <f t="shared" si="3"/>
        <v>4.5</v>
      </c>
    </row>
    <row r="125" spans="1:7" s="13" customFormat="1" ht="13.5">
      <c r="A125" s="28"/>
      <c r="B125" s="159" t="s">
        <v>241</v>
      </c>
      <c r="C125" s="159"/>
      <c r="D125" s="159"/>
      <c r="E125" s="29">
        <f aca="true" t="shared" si="9" ref="E125:F129">SUM(E126)</f>
        <v>10000</v>
      </c>
      <c r="F125" s="29">
        <f t="shared" si="9"/>
        <v>20</v>
      </c>
      <c r="G125" s="118">
        <f t="shared" si="3"/>
        <v>0.2</v>
      </c>
    </row>
    <row r="126" spans="1:7" s="30" customFormat="1" ht="13.5">
      <c r="A126" s="26"/>
      <c r="B126" s="160" t="s">
        <v>249</v>
      </c>
      <c r="C126" s="160"/>
      <c r="D126" s="160"/>
      <c r="E126" s="9">
        <f t="shared" si="9"/>
        <v>10000</v>
      </c>
      <c r="F126" s="9">
        <f t="shared" si="9"/>
        <v>20</v>
      </c>
      <c r="G126" s="120">
        <f t="shared" si="3"/>
        <v>0.2</v>
      </c>
    </row>
    <row r="127" spans="1:7" ht="12">
      <c r="A127" s="31"/>
      <c r="B127" s="10" t="s">
        <v>76</v>
      </c>
      <c r="C127" s="153" t="s">
        <v>77</v>
      </c>
      <c r="D127" s="153"/>
      <c r="E127" s="12">
        <f>SUM(E128)</f>
        <v>10000</v>
      </c>
      <c r="F127" s="12">
        <f t="shared" si="9"/>
        <v>20</v>
      </c>
      <c r="G127" s="118">
        <f t="shared" si="3"/>
        <v>0.2</v>
      </c>
    </row>
    <row r="128" spans="1:7" ht="12">
      <c r="A128" s="31"/>
      <c r="B128" s="10" t="s">
        <v>95</v>
      </c>
      <c r="C128" s="153" t="s">
        <v>96</v>
      </c>
      <c r="D128" s="153"/>
      <c r="E128" s="12">
        <f>SUM(E129)</f>
        <v>10000</v>
      </c>
      <c r="F128" s="12">
        <f t="shared" si="9"/>
        <v>20</v>
      </c>
      <c r="G128" s="118">
        <f t="shared" si="3"/>
        <v>0.2</v>
      </c>
    </row>
    <row r="129" spans="1:7" s="13" customFormat="1" ht="12">
      <c r="A129" s="31"/>
      <c r="B129" s="10" t="s">
        <v>119</v>
      </c>
      <c r="C129" s="153" t="s">
        <v>120</v>
      </c>
      <c r="D129" s="153"/>
      <c r="E129" s="12">
        <f>SUM(E130)</f>
        <v>10000</v>
      </c>
      <c r="F129" s="12">
        <f t="shared" si="9"/>
        <v>20</v>
      </c>
      <c r="G129" s="118">
        <f t="shared" si="3"/>
        <v>0.2</v>
      </c>
    </row>
    <row r="130" spans="1:7" s="13" customFormat="1" ht="12">
      <c r="A130" s="26"/>
      <c r="B130" s="32" t="s">
        <v>133</v>
      </c>
      <c r="C130" s="148" t="s">
        <v>134</v>
      </c>
      <c r="D130" s="148"/>
      <c r="E130" s="16">
        <v>10000</v>
      </c>
      <c r="F130" s="25">
        <v>20</v>
      </c>
      <c r="G130" s="118">
        <f t="shared" si="3"/>
        <v>0.2</v>
      </c>
    </row>
    <row r="131" spans="1:7" s="13" customFormat="1" ht="13.5">
      <c r="A131" s="28"/>
      <c r="B131" s="159" t="s">
        <v>241</v>
      </c>
      <c r="C131" s="159"/>
      <c r="D131" s="159"/>
      <c r="E131" s="29">
        <f aca="true" t="shared" si="10" ref="E131:F135">SUM(E132)</f>
        <v>8650000</v>
      </c>
      <c r="F131" s="29">
        <f t="shared" si="10"/>
        <v>310572.42</v>
      </c>
      <c r="G131" s="118">
        <f t="shared" si="3"/>
        <v>3.590432601156069</v>
      </c>
    </row>
    <row r="132" spans="1:7" s="30" customFormat="1" ht="13.5">
      <c r="A132" s="26"/>
      <c r="B132" s="160" t="s">
        <v>250</v>
      </c>
      <c r="C132" s="160"/>
      <c r="D132" s="160"/>
      <c r="E132" s="9">
        <f t="shared" si="10"/>
        <v>8650000</v>
      </c>
      <c r="F132" s="9">
        <f t="shared" si="10"/>
        <v>310572.42</v>
      </c>
      <c r="G132" s="120">
        <f t="shared" si="3"/>
        <v>3.590432601156069</v>
      </c>
    </row>
    <row r="133" spans="1:7" ht="12">
      <c r="A133" s="31"/>
      <c r="B133" s="10" t="s">
        <v>185</v>
      </c>
      <c r="C133" s="153" t="s">
        <v>186</v>
      </c>
      <c r="D133" s="153"/>
      <c r="E133" s="12">
        <f>SUM(E134)</f>
        <v>8650000</v>
      </c>
      <c r="F133" s="12">
        <f t="shared" si="10"/>
        <v>310572.42</v>
      </c>
      <c r="G133" s="118">
        <f aca="true" t="shared" si="11" ref="G133:G199">(F133/E133)*100</f>
        <v>3.590432601156069</v>
      </c>
    </row>
    <row r="134" spans="1:7" ht="12">
      <c r="A134" s="31"/>
      <c r="B134" s="10" t="s">
        <v>216</v>
      </c>
      <c r="C134" s="153" t="s">
        <v>217</v>
      </c>
      <c r="D134" s="153"/>
      <c r="E134" s="12">
        <f>SUM(E135)</f>
        <v>8650000</v>
      </c>
      <c r="F134" s="12">
        <f t="shared" si="10"/>
        <v>310572.42</v>
      </c>
      <c r="G134" s="118">
        <f t="shared" si="11"/>
        <v>3.590432601156069</v>
      </c>
    </row>
    <row r="135" spans="1:7" s="13" customFormat="1" ht="12">
      <c r="A135" s="31"/>
      <c r="B135" s="10" t="s">
        <v>218</v>
      </c>
      <c r="C135" s="153" t="s">
        <v>219</v>
      </c>
      <c r="D135" s="153"/>
      <c r="E135" s="12">
        <f>SUM(E136)</f>
        <v>8650000</v>
      </c>
      <c r="F135" s="12">
        <f t="shared" si="10"/>
        <v>310572.42</v>
      </c>
      <c r="G135" s="118">
        <f t="shared" si="11"/>
        <v>3.590432601156069</v>
      </c>
    </row>
    <row r="136" spans="1:7" s="13" customFormat="1" ht="12">
      <c r="A136" s="26"/>
      <c r="B136" s="32" t="s">
        <v>221</v>
      </c>
      <c r="C136" s="164" t="s">
        <v>303</v>
      </c>
      <c r="D136" s="148"/>
      <c r="E136" s="16">
        <v>8650000</v>
      </c>
      <c r="F136" s="25">
        <v>310572.42</v>
      </c>
      <c r="G136" s="118">
        <f t="shared" si="11"/>
        <v>3.590432601156069</v>
      </c>
    </row>
    <row r="137" spans="1:7" s="13" customFormat="1" ht="13.5">
      <c r="A137" s="26"/>
      <c r="B137" s="173" t="s">
        <v>241</v>
      </c>
      <c r="C137" s="178"/>
      <c r="D137" s="179"/>
      <c r="E137" s="41">
        <f aca="true" t="shared" si="12" ref="E137:F141">SUM(E138)</f>
        <v>360000</v>
      </c>
      <c r="F137" s="41">
        <f t="shared" si="12"/>
        <v>0</v>
      </c>
      <c r="G137" s="118">
        <f t="shared" si="11"/>
        <v>0</v>
      </c>
    </row>
    <row r="138" spans="1:7" s="51" customFormat="1" ht="12">
      <c r="A138" s="49"/>
      <c r="B138" s="180" t="s">
        <v>309</v>
      </c>
      <c r="C138" s="181"/>
      <c r="D138" s="182"/>
      <c r="E138" s="50">
        <f t="shared" si="12"/>
        <v>360000</v>
      </c>
      <c r="F138" s="50">
        <f t="shared" si="12"/>
        <v>0</v>
      </c>
      <c r="G138" s="120">
        <f t="shared" si="11"/>
        <v>0</v>
      </c>
    </row>
    <row r="139" spans="1:7" s="51" customFormat="1" ht="12">
      <c r="A139" s="49"/>
      <c r="B139" s="52">
        <v>4</v>
      </c>
      <c r="C139" s="176" t="s">
        <v>186</v>
      </c>
      <c r="D139" s="177"/>
      <c r="E139" s="53">
        <f t="shared" si="12"/>
        <v>360000</v>
      </c>
      <c r="F139" s="53">
        <f t="shared" si="12"/>
        <v>0</v>
      </c>
      <c r="G139" s="118">
        <f t="shared" si="11"/>
        <v>0</v>
      </c>
    </row>
    <row r="140" spans="1:7" s="51" customFormat="1" ht="12">
      <c r="A140" s="49"/>
      <c r="B140" s="52">
        <v>42</v>
      </c>
      <c r="C140" s="176" t="s">
        <v>188</v>
      </c>
      <c r="D140" s="177"/>
      <c r="E140" s="53">
        <f t="shared" si="12"/>
        <v>360000</v>
      </c>
      <c r="F140" s="53">
        <f t="shared" si="12"/>
        <v>0</v>
      </c>
      <c r="G140" s="118">
        <f t="shared" si="11"/>
        <v>0</v>
      </c>
    </row>
    <row r="141" spans="1:7" s="51" customFormat="1" ht="12">
      <c r="A141" s="49"/>
      <c r="B141" s="52">
        <v>421</v>
      </c>
      <c r="C141" s="176" t="s">
        <v>190</v>
      </c>
      <c r="D141" s="177"/>
      <c r="E141" s="53">
        <f t="shared" si="12"/>
        <v>360000</v>
      </c>
      <c r="F141" s="53">
        <f t="shared" si="12"/>
        <v>0</v>
      </c>
      <c r="G141" s="118">
        <f t="shared" si="11"/>
        <v>0</v>
      </c>
    </row>
    <row r="142" spans="1:7" s="13" customFormat="1" ht="12">
      <c r="A142" s="26"/>
      <c r="B142" s="32">
        <v>4212</v>
      </c>
      <c r="C142" s="183" t="s">
        <v>310</v>
      </c>
      <c r="D142" s="184"/>
      <c r="E142" s="16">
        <v>360000</v>
      </c>
      <c r="F142" s="25">
        <v>0</v>
      </c>
      <c r="G142" s="118">
        <f t="shared" si="11"/>
        <v>0</v>
      </c>
    </row>
    <row r="143" spans="1:7" s="13" customFormat="1" ht="13.5">
      <c r="A143" s="26"/>
      <c r="B143" s="173" t="s">
        <v>241</v>
      </c>
      <c r="C143" s="178"/>
      <c r="D143" s="179"/>
      <c r="E143" s="41">
        <f aca="true" t="shared" si="13" ref="E143:F147">SUM(E144)</f>
        <v>730000</v>
      </c>
      <c r="F143" s="41">
        <f t="shared" si="13"/>
        <v>0</v>
      </c>
      <c r="G143" s="118">
        <f t="shared" si="11"/>
        <v>0</v>
      </c>
    </row>
    <row r="144" spans="1:7" s="51" customFormat="1" ht="12">
      <c r="A144" s="49"/>
      <c r="B144" s="180" t="s">
        <v>311</v>
      </c>
      <c r="C144" s="181"/>
      <c r="D144" s="182"/>
      <c r="E144" s="50">
        <f t="shared" si="13"/>
        <v>730000</v>
      </c>
      <c r="F144" s="50">
        <f t="shared" si="13"/>
        <v>0</v>
      </c>
      <c r="G144" s="120">
        <f t="shared" si="11"/>
        <v>0</v>
      </c>
    </row>
    <row r="145" spans="1:7" s="51" customFormat="1" ht="12">
      <c r="A145" s="49"/>
      <c r="B145" s="52">
        <v>4</v>
      </c>
      <c r="C145" s="176" t="s">
        <v>186</v>
      </c>
      <c r="D145" s="177"/>
      <c r="E145" s="53">
        <f t="shared" si="13"/>
        <v>730000</v>
      </c>
      <c r="F145" s="53">
        <f t="shared" si="13"/>
        <v>0</v>
      </c>
      <c r="G145" s="118">
        <f t="shared" si="11"/>
        <v>0</v>
      </c>
    </row>
    <row r="146" spans="1:7" s="51" customFormat="1" ht="12">
      <c r="A146" s="49"/>
      <c r="B146" s="52">
        <v>42</v>
      </c>
      <c r="C146" s="176" t="s">
        <v>312</v>
      </c>
      <c r="D146" s="177"/>
      <c r="E146" s="53">
        <f t="shared" si="13"/>
        <v>730000</v>
      </c>
      <c r="F146" s="53">
        <f t="shared" si="13"/>
        <v>0</v>
      </c>
      <c r="G146" s="118">
        <f t="shared" si="11"/>
        <v>0</v>
      </c>
    </row>
    <row r="147" spans="1:7" s="51" customFormat="1" ht="12">
      <c r="A147" s="49"/>
      <c r="B147" s="52">
        <v>421</v>
      </c>
      <c r="C147" s="176" t="s">
        <v>190</v>
      </c>
      <c r="D147" s="177"/>
      <c r="E147" s="53">
        <f t="shared" si="13"/>
        <v>730000</v>
      </c>
      <c r="F147" s="53">
        <f t="shared" si="13"/>
        <v>0</v>
      </c>
      <c r="G147" s="118">
        <f t="shared" si="11"/>
        <v>0</v>
      </c>
    </row>
    <row r="148" spans="1:7" s="13" customFormat="1" ht="12">
      <c r="A148" s="26"/>
      <c r="B148" s="32">
        <v>4214</v>
      </c>
      <c r="C148" s="183" t="s">
        <v>335</v>
      </c>
      <c r="D148" s="184"/>
      <c r="E148" s="16">
        <v>730000</v>
      </c>
      <c r="F148" s="25">
        <v>0</v>
      </c>
      <c r="G148" s="118">
        <f t="shared" si="11"/>
        <v>0</v>
      </c>
    </row>
    <row r="149" spans="1:7" s="13" customFormat="1" ht="13.5">
      <c r="A149" s="28"/>
      <c r="B149" s="165" t="s">
        <v>244</v>
      </c>
      <c r="C149" s="165"/>
      <c r="D149" s="165"/>
      <c r="E149" s="41">
        <f aca="true" t="shared" si="14" ref="E149:F151">SUM(E150)</f>
        <v>3340000</v>
      </c>
      <c r="F149" s="41">
        <f t="shared" si="14"/>
        <v>804024.13</v>
      </c>
      <c r="G149" s="118">
        <f t="shared" si="11"/>
        <v>24.07257874251497</v>
      </c>
    </row>
    <row r="150" spans="1:7" s="30" customFormat="1" ht="13.5">
      <c r="A150" s="26"/>
      <c r="B150" s="160" t="s">
        <v>251</v>
      </c>
      <c r="C150" s="160"/>
      <c r="D150" s="160"/>
      <c r="E150" s="9">
        <f t="shared" si="14"/>
        <v>3340000</v>
      </c>
      <c r="F150" s="9">
        <f t="shared" si="14"/>
        <v>804024.13</v>
      </c>
      <c r="G150" s="120">
        <f t="shared" si="11"/>
        <v>24.07257874251497</v>
      </c>
    </row>
    <row r="151" spans="1:7" ht="12">
      <c r="A151" s="31"/>
      <c r="B151" s="10" t="s">
        <v>185</v>
      </c>
      <c r="C151" s="153" t="s">
        <v>186</v>
      </c>
      <c r="D151" s="153"/>
      <c r="E151" s="12">
        <f>SUM(E152)</f>
        <v>3340000</v>
      </c>
      <c r="F151" s="12">
        <f t="shared" si="14"/>
        <v>804024.13</v>
      </c>
      <c r="G151" s="118">
        <f t="shared" si="11"/>
        <v>24.07257874251497</v>
      </c>
    </row>
    <row r="152" spans="1:7" ht="12">
      <c r="A152" s="31"/>
      <c r="B152" s="10" t="s">
        <v>187</v>
      </c>
      <c r="C152" s="153" t="s">
        <v>188</v>
      </c>
      <c r="D152" s="153"/>
      <c r="E152" s="12">
        <f>SUM(E153+E156)</f>
        <v>3340000</v>
      </c>
      <c r="F152" s="12">
        <f>SUM(F153+F156)</f>
        <v>804024.13</v>
      </c>
      <c r="G152" s="118">
        <f t="shared" si="11"/>
        <v>24.07257874251497</v>
      </c>
    </row>
    <row r="153" spans="1:7" s="13" customFormat="1" ht="12">
      <c r="A153" s="31"/>
      <c r="B153" s="10" t="s">
        <v>189</v>
      </c>
      <c r="C153" s="153" t="s">
        <v>190</v>
      </c>
      <c r="D153" s="153"/>
      <c r="E153" s="12">
        <f>SUM(E154:E155)</f>
        <v>3340000</v>
      </c>
      <c r="F153" s="12">
        <f>SUM(F154:F155)</f>
        <v>804024.13</v>
      </c>
      <c r="G153" s="118">
        <f t="shared" si="11"/>
        <v>24.07257874251497</v>
      </c>
    </row>
    <row r="154" spans="1:7" s="13" customFormat="1" ht="12">
      <c r="A154" s="26"/>
      <c r="B154" s="32" t="s">
        <v>194</v>
      </c>
      <c r="C154" s="148" t="s">
        <v>304</v>
      </c>
      <c r="D154" s="148"/>
      <c r="E154" s="16">
        <v>2670000</v>
      </c>
      <c r="F154" s="25">
        <v>425202.25</v>
      </c>
      <c r="G154" s="118">
        <f t="shared" si="11"/>
        <v>15.925177902621723</v>
      </c>
    </row>
    <row r="155" spans="1:7" s="13" customFormat="1" ht="13.5">
      <c r="A155" s="28"/>
      <c r="B155" s="32" t="s">
        <v>196</v>
      </c>
      <c r="C155" s="164" t="s">
        <v>305</v>
      </c>
      <c r="D155" s="148"/>
      <c r="E155" s="16">
        <v>670000</v>
      </c>
      <c r="F155" s="25">
        <v>378821.88</v>
      </c>
      <c r="G155" s="118">
        <f t="shared" si="11"/>
        <v>56.540579104477615</v>
      </c>
    </row>
    <row r="156" spans="1:7" s="30" customFormat="1" ht="13.5">
      <c r="A156" s="26"/>
      <c r="B156" s="10" t="s">
        <v>211</v>
      </c>
      <c r="C156" s="153" t="s">
        <v>212</v>
      </c>
      <c r="D156" s="153"/>
      <c r="E156" s="12">
        <f>SUM(E157)</f>
        <v>0</v>
      </c>
      <c r="F156" s="12">
        <f>SUM(F157)</f>
        <v>0</v>
      </c>
      <c r="G156" s="118">
        <v>0</v>
      </c>
    </row>
    <row r="157" spans="1:7" ht="12">
      <c r="A157" s="31"/>
      <c r="B157" s="32" t="s">
        <v>214</v>
      </c>
      <c r="C157" s="164" t="s">
        <v>215</v>
      </c>
      <c r="D157" s="148"/>
      <c r="E157" s="16">
        <v>0</v>
      </c>
      <c r="F157" s="25">
        <v>0</v>
      </c>
      <c r="G157" s="118">
        <v>0</v>
      </c>
    </row>
    <row r="158" spans="1:7" ht="13.5">
      <c r="A158" s="31"/>
      <c r="B158" s="159" t="s">
        <v>241</v>
      </c>
      <c r="C158" s="159"/>
      <c r="D158" s="159"/>
      <c r="E158" s="29">
        <f aca="true" t="shared" si="15" ref="E158:F162">SUM(E159)</f>
        <v>5000</v>
      </c>
      <c r="F158" s="29">
        <f t="shared" si="15"/>
        <v>0</v>
      </c>
      <c r="G158" s="118">
        <f t="shared" si="11"/>
        <v>0</v>
      </c>
    </row>
    <row r="159" spans="1:7" s="13" customFormat="1" ht="12">
      <c r="A159" s="31"/>
      <c r="B159" s="160" t="s">
        <v>252</v>
      </c>
      <c r="C159" s="160"/>
      <c r="D159" s="160"/>
      <c r="E159" s="9">
        <f t="shared" si="15"/>
        <v>5000</v>
      </c>
      <c r="F159" s="9">
        <f t="shared" si="15"/>
        <v>0</v>
      </c>
      <c r="G159" s="120">
        <f t="shared" si="11"/>
        <v>0</v>
      </c>
    </row>
    <row r="160" spans="1:7" s="13" customFormat="1" ht="12">
      <c r="A160" s="26"/>
      <c r="B160" s="10" t="s">
        <v>76</v>
      </c>
      <c r="C160" s="153" t="s">
        <v>77</v>
      </c>
      <c r="D160" s="153"/>
      <c r="E160" s="12">
        <f>SUM(E161)</f>
        <v>5000</v>
      </c>
      <c r="F160" s="12">
        <f t="shared" si="15"/>
        <v>0</v>
      </c>
      <c r="G160" s="118">
        <f t="shared" si="11"/>
        <v>0</v>
      </c>
    </row>
    <row r="161" spans="1:7" s="13" customFormat="1" ht="13.5">
      <c r="A161" s="40"/>
      <c r="B161" s="10" t="s">
        <v>95</v>
      </c>
      <c r="C161" s="153" t="s">
        <v>96</v>
      </c>
      <c r="D161" s="153"/>
      <c r="E161" s="12">
        <f>SUM(E162)</f>
        <v>5000</v>
      </c>
      <c r="F161" s="12">
        <f t="shared" si="15"/>
        <v>0</v>
      </c>
      <c r="G161" s="118">
        <f t="shared" si="11"/>
        <v>0</v>
      </c>
    </row>
    <row r="162" spans="1:7" s="42" customFormat="1" ht="13.5">
      <c r="A162" s="26"/>
      <c r="B162" s="10" t="s">
        <v>139</v>
      </c>
      <c r="C162" s="153" t="s">
        <v>140</v>
      </c>
      <c r="D162" s="153"/>
      <c r="E162" s="12">
        <f>SUM(E163)</f>
        <v>5000</v>
      </c>
      <c r="F162" s="12">
        <f t="shared" si="15"/>
        <v>0</v>
      </c>
      <c r="G162" s="118">
        <f t="shared" si="11"/>
        <v>0</v>
      </c>
    </row>
    <row r="163" spans="1:7" ht="12">
      <c r="A163" s="31"/>
      <c r="B163" s="32" t="s">
        <v>145</v>
      </c>
      <c r="C163" s="148" t="s">
        <v>146</v>
      </c>
      <c r="D163" s="148"/>
      <c r="E163" s="16">
        <v>5000</v>
      </c>
      <c r="F163" s="25">
        <v>0</v>
      </c>
      <c r="G163" s="118">
        <f t="shared" si="11"/>
        <v>0</v>
      </c>
    </row>
    <row r="164" spans="1:7" ht="12">
      <c r="A164" s="31"/>
      <c r="B164" s="158" t="s">
        <v>253</v>
      </c>
      <c r="C164" s="158"/>
      <c r="D164" s="158"/>
      <c r="E164" s="27">
        <f>SUM(E166+E173)</f>
        <v>130000</v>
      </c>
      <c r="F164" s="27">
        <f>SUM(F166+F173)</f>
        <v>49100</v>
      </c>
      <c r="G164" s="123">
        <f t="shared" si="11"/>
        <v>37.769230769230774</v>
      </c>
    </row>
    <row r="165" spans="1:7" s="13" customFormat="1" ht="13.5">
      <c r="A165" s="31"/>
      <c r="B165" s="159" t="s">
        <v>241</v>
      </c>
      <c r="C165" s="159"/>
      <c r="D165" s="159"/>
      <c r="E165" s="29">
        <f aca="true" t="shared" si="16" ref="E165:F168">SUM(E166)</f>
        <v>115000</v>
      </c>
      <c r="F165" s="29">
        <f t="shared" si="16"/>
        <v>37500</v>
      </c>
      <c r="G165" s="118">
        <f t="shared" si="11"/>
        <v>32.608695652173914</v>
      </c>
    </row>
    <row r="166" spans="1:7" s="13" customFormat="1" ht="12">
      <c r="A166" s="26"/>
      <c r="B166" s="160" t="s">
        <v>254</v>
      </c>
      <c r="C166" s="160"/>
      <c r="D166" s="160"/>
      <c r="E166" s="9">
        <f t="shared" si="16"/>
        <v>115000</v>
      </c>
      <c r="F166" s="9">
        <f t="shared" si="16"/>
        <v>37500</v>
      </c>
      <c r="G166" s="120">
        <f t="shared" si="11"/>
        <v>32.608695652173914</v>
      </c>
    </row>
    <row r="167" spans="1:7" s="13" customFormat="1" ht="13.5">
      <c r="A167" s="40"/>
      <c r="B167" s="10" t="s">
        <v>76</v>
      </c>
      <c r="C167" s="153" t="s">
        <v>77</v>
      </c>
      <c r="D167" s="153"/>
      <c r="E167" s="12">
        <f>SUM(E168)</f>
        <v>115000</v>
      </c>
      <c r="F167" s="12">
        <f t="shared" si="16"/>
        <v>37500</v>
      </c>
      <c r="G167" s="118">
        <f t="shared" si="11"/>
        <v>32.608695652173914</v>
      </c>
    </row>
    <row r="168" spans="1:7" s="42" customFormat="1" ht="13.5">
      <c r="A168" s="26"/>
      <c r="B168" s="10" t="s">
        <v>95</v>
      </c>
      <c r="C168" s="153" t="s">
        <v>96</v>
      </c>
      <c r="D168" s="153"/>
      <c r="E168" s="12">
        <f>SUM(E169)</f>
        <v>115000</v>
      </c>
      <c r="F168" s="12">
        <f t="shared" si="16"/>
        <v>37500</v>
      </c>
      <c r="G168" s="118">
        <f t="shared" si="11"/>
        <v>32.608695652173914</v>
      </c>
    </row>
    <row r="169" spans="1:7" ht="12">
      <c r="A169" s="31"/>
      <c r="B169" s="10" t="s">
        <v>119</v>
      </c>
      <c r="C169" s="153" t="s">
        <v>120</v>
      </c>
      <c r="D169" s="153"/>
      <c r="E169" s="12">
        <f>SUM(E170:E171)</f>
        <v>115000</v>
      </c>
      <c r="F169" s="12">
        <f>SUM(F170:F171)</f>
        <v>37500</v>
      </c>
      <c r="G169" s="118">
        <f t="shared" si="11"/>
        <v>32.608695652173914</v>
      </c>
    </row>
    <row r="170" spans="1:7" ht="12">
      <c r="A170" s="31"/>
      <c r="B170" s="32" t="s">
        <v>127</v>
      </c>
      <c r="C170" s="148" t="s">
        <v>128</v>
      </c>
      <c r="D170" s="148"/>
      <c r="E170" s="16">
        <v>110000</v>
      </c>
      <c r="F170" s="25">
        <v>37500</v>
      </c>
      <c r="G170" s="118">
        <f t="shared" si="11"/>
        <v>34.090909090909086</v>
      </c>
    </row>
    <row r="171" spans="1:7" s="13" customFormat="1" ht="12">
      <c r="A171" s="31"/>
      <c r="B171" s="32" t="s">
        <v>131</v>
      </c>
      <c r="C171" s="148" t="s">
        <v>132</v>
      </c>
      <c r="D171" s="148"/>
      <c r="E171" s="16">
        <v>5000</v>
      </c>
      <c r="F171" s="25">
        <v>0</v>
      </c>
      <c r="G171" s="118">
        <f t="shared" si="11"/>
        <v>0</v>
      </c>
    </row>
    <row r="172" spans="1:7" s="13" customFormat="1" ht="13.5">
      <c r="A172" s="26"/>
      <c r="B172" s="165" t="s">
        <v>244</v>
      </c>
      <c r="C172" s="165"/>
      <c r="D172" s="165"/>
      <c r="E172" s="41">
        <f>SUM(E173)</f>
        <v>15000</v>
      </c>
      <c r="F172" s="41">
        <f>SUM(F173)</f>
        <v>11600</v>
      </c>
      <c r="G172" s="118">
        <f t="shared" si="11"/>
        <v>77.33333333333333</v>
      </c>
    </row>
    <row r="173" spans="1:7" s="13" customFormat="1" ht="13.5">
      <c r="A173" s="40"/>
      <c r="B173" s="160" t="s">
        <v>255</v>
      </c>
      <c r="C173" s="160"/>
      <c r="D173" s="160"/>
      <c r="E173" s="9">
        <f>SUM(E174)</f>
        <v>15000</v>
      </c>
      <c r="F173" s="9">
        <f>SUM(F174)</f>
        <v>11600</v>
      </c>
      <c r="G173" s="120">
        <f t="shared" si="11"/>
        <v>77.33333333333333</v>
      </c>
    </row>
    <row r="174" spans="1:7" s="42" customFormat="1" ht="13.5">
      <c r="A174" s="26"/>
      <c r="B174" s="10" t="s">
        <v>76</v>
      </c>
      <c r="C174" s="153" t="s">
        <v>77</v>
      </c>
      <c r="D174" s="153"/>
      <c r="E174" s="12">
        <f>SUM(E175+E178)</f>
        <v>15000</v>
      </c>
      <c r="F174" s="12">
        <f>SUM(F175+F178+F181)</f>
        <v>11600</v>
      </c>
      <c r="G174" s="118">
        <f t="shared" si="11"/>
        <v>77.33333333333333</v>
      </c>
    </row>
    <row r="175" spans="1:7" ht="12">
      <c r="A175" s="31"/>
      <c r="B175" s="10" t="s">
        <v>95</v>
      </c>
      <c r="C175" s="153" t="s">
        <v>96</v>
      </c>
      <c r="D175" s="153"/>
      <c r="E175" s="12">
        <f>SUM(E176)</f>
        <v>10000</v>
      </c>
      <c r="F175" s="12">
        <f>SUM(F176)</f>
        <v>0</v>
      </c>
      <c r="G175" s="118">
        <f t="shared" si="11"/>
        <v>0</v>
      </c>
    </row>
    <row r="176" spans="1:7" ht="12">
      <c r="A176" s="31"/>
      <c r="B176" s="10" t="s">
        <v>119</v>
      </c>
      <c r="C176" s="153" t="s">
        <v>120</v>
      </c>
      <c r="D176" s="153"/>
      <c r="E176" s="12">
        <f>SUM(E177)</f>
        <v>10000</v>
      </c>
      <c r="F176" s="12">
        <f>SUM(F177)</f>
        <v>0</v>
      </c>
      <c r="G176" s="118">
        <f t="shared" si="11"/>
        <v>0</v>
      </c>
    </row>
    <row r="177" spans="1:7" s="13" customFormat="1" ht="12">
      <c r="A177" s="31"/>
      <c r="B177" s="32" t="s">
        <v>133</v>
      </c>
      <c r="C177" s="148" t="s">
        <v>134</v>
      </c>
      <c r="D177" s="148"/>
      <c r="E177" s="16">
        <v>10000</v>
      </c>
      <c r="F177" s="25">
        <v>0</v>
      </c>
      <c r="G177" s="118">
        <f t="shared" si="11"/>
        <v>0</v>
      </c>
    </row>
    <row r="178" spans="1:7" s="13" customFormat="1" ht="12">
      <c r="A178" s="26"/>
      <c r="B178" s="10" t="s">
        <v>153</v>
      </c>
      <c r="C178" s="153" t="s">
        <v>154</v>
      </c>
      <c r="D178" s="153"/>
      <c r="E178" s="12">
        <f>SUM(E179)</f>
        <v>5000</v>
      </c>
      <c r="F178" s="12">
        <f>SUM(F179)</f>
        <v>0</v>
      </c>
      <c r="G178" s="118">
        <f t="shared" si="11"/>
        <v>0</v>
      </c>
    </row>
    <row r="179" spans="1:7" s="13" customFormat="1" ht="12">
      <c r="A179" s="26"/>
      <c r="B179" s="10" t="s">
        <v>155</v>
      </c>
      <c r="C179" s="153" t="s">
        <v>156</v>
      </c>
      <c r="D179" s="153"/>
      <c r="E179" s="12">
        <f>SUM(E180)</f>
        <v>5000</v>
      </c>
      <c r="F179" s="12">
        <f>SUM(F180)</f>
        <v>0</v>
      </c>
      <c r="G179" s="118">
        <f t="shared" si="11"/>
        <v>0</v>
      </c>
    </row>
    <row r="180" spans="1:7" ht="12">
      <c r="A180" s="31"/>
      <c r="B180" s="32" t="s">
        <v>161</v>
      </c>
      <c r="C180" s="148" t="s">
        <v>162</v>
      </c>
      <c r="D180" s="148"/>
      <c r="E180" s="16">
        <v>5000</v>
      </c>
      <c r="F180" s="25">
        <v>0</v>
      </c>
      <c r="G180" s="118">
        <f t="shared" si="11"/>
        <v>0</v>
      </c>
    </row>
    <row r="181" spans="1:7" ht="12">
      <c r="A181" s="31"/>
      <c r="B181" s="52">
        <v>37</v>
      </c>
      <c r="C181" s="147" t="s">
        <v>170</v>
      </c>
      <c r="D181" s="147"/>
      <c r="E181" s="53">
        <f>SUM(E182)</f>
        <v>0</v>
      </c>
      <c r="F181" s="53">
        <f>SUM(F182)</f>
        <v>11600</v>
      </c>
      <c r="G181" s="118">
        <v>0</v>
      </c>
    </row>
    <row r="182" spans="1:7" ht="12">
      <c r="A182" s="31"/>
      <c r="B182" s="52">
        <v>372</v>
      </c>
      <c r="C182" s="147" t="s">
        <v>172</v>
      </c>
      <c r="D182" s="147"/>
      <c r="E182" s="53">
        <f>SUM(E183)</f>
        <v>0</v>
      </c>
      <c r="F182" s="53">
        <f>SUM(F183)</f>
        <v>11600</v>
      </c>
      <c r="G182" s="118">
        <v>0</v>
      </c>
    </row>
    <row r="183" spans="1:7" ht="12">
      <c r="A183" s="31"/>
      <c r="B183" s="32">
        <v>3721</v>
      </c>
      <c r="C183" s="148" t="s">
        <v>175</v>
      </c>
      <c r="D183" s="148"/>
      <c r="E183" s="16">
        <v>0</v>
      </c>
      <c r="F183" s="25">
        <v>11600</v>
      </c>
      <c r="G183" s="118">
        <v>0</v>
      </c>
    </row>
    <row r="184" spans="1:7" ht="12">
      <c r="A184" s="26"/>
      <c r="B184" s="158" t="s">
        <v>256</v>
      </c>
      <c r="C184" s="158"/>
      <c r="D184" s="158"/>
      <c r="E184" s="27">
        <f>SUM(E186+E192+E201)</f>
        <v>310000</v>
      </c>
      <c r="F184" s="27">
        <f>SUM(F186+F192+F201)</f>
        <v>111563.83</v>
      </c>
      <c r="G184" s="123">
        <f t="shared" si="11"/>
        <v>35.98833225806452</v>
      </c>
    </row>
    <row r="185" spans="1:7" s="13" customFormat="1" ht="13.5">
      <c r="A185" s="28"/>
      <c r="B185" s="159" t="s">
        <v>257</v>
      </c>
      <c r="C185" s="159"/>
      <c r="D185" s="159"/>
      <c r="E185" s="29">
        <f aca="true" t="shared" si="17" ref="E185:F189">SUM(E186)</f>
        <v>20000</v>
      </c>
      <c r="F185" s="29">
        <f t="shared" si="17"/>
        <v>10125</v>
      </c>
      <c r="G185" s="118">
        <f t="shared" si="11"/>
        <v>50.625</v>
      </c>
    </row>
    <row r="186" spans="1:7" s="30" customFormat="1" ht="13.5">
      <c r="A186" s="26"/>
      <c r="B186" s="160" t="s">
        <v>258</v>
      </c>
      <c r="C186" s="160"/>
      <c r="D186" s="160"/>
      <c r="E186" s="9">
        <f t="shared" si="17"/>
        <v>20000</v>
      </c>
      <c r="F186" s="9">
        <f t="shared" si="17"/>
        <v>10125</v>
      </c>
      <c r="G186" s="120">
        <f t="shared" si="11"/>
        <v>50.625</v>
      </c>
    </row>
    <row r="187" spans="1:7" ht="12">
      <c r="A187" s="31"/>
      <c r="B187" s="10" t="s">
        <v>76</v>
      </c>
      <c r="C187" s="153" t="s">
        <v>77</v>
      </c>
      <c r="D187" s="153"/>
      <c r="E187" s="12">
        <f>SUM(E188)</f>
        <v>20000</v>
      </c>
      <c r="F187" s="12">
        <f t="shared" si="17"/>
        <v>10125</v>
      </c>
      <c r="G187" s="118">
        <f t="shared" si="11"/>
        <v>50.625</v>
      </c>
    </row>
    <row r="188" spans="1:7" ht="12">
      <c r="A188" s="31"/>
      <c r="B188" s="10" t="s">
        <v>95</v>
      </c>
      <c r="C188" s="153" t="s">
        <v>96</v>
      </c>
      <c r="D188" s="153"/>
      <c r="E188" s="12">
        <f>SUM(E189)</f>
        <v>20000</v>
      </c>
      <c r="F188" s="12">
        <f t="shared" si="17"/>
        <v>10125</v>
      </c>
      <c r="G188" s="118">
        <f t="shared" si="11"/>
        <v>50.625</v>
      </c>
    </row>
    <row r="189" spans="1:7" s="13" customFormat="1" ht="12">
      <c r="A189" s="31"/>
      <c r="B189" s="10" t="s">
        <v>139</v>
      </c>
      <c r="C189" s="153" t="s">
        <v>140</v>
      </c>
      <c r="D189" s="153"/>
      <c r="E189" s="12">
        <f>SUM(E190)</f>
        <v>20000</v>
      </c>
      <c r="F189" s="12">
        <f t="shared" si="17"/>
        <v>10125</v>
      </c>
      <c r="G189" s="118">
        <f t="shared" si="11"/>
        <v>50.625</v>
      </c>
    </row>
    <row r="190" spans="1:7" s="13" customFormat="1" ht="12">
      <c r="A190" s="26"/>
      <c r="B190" s="32" t="s">
        <v>152</v>
      </c>
      <c r="C190" s="148" t="s">
        <v>140</v>
      </c>
      <c r="D190" s="148"/>
      <c r="E190" s="16">
        <v>20000</v>
      </c>
      <c r="F190" s="25">
        <v>10125</v>
      </c>
      <c r="G190" s="118">
        <f t="shared" si="11"/>
        <v>50.625</v>
      </c>
    </row>
    <row r="191" spans="1:7" s="13" customFormat="1" ht="13.5">
      <c r="A191" s="26"/>
      <c r="B191" s="159" t="s">
        <v>257</v>
      </c>
      <c r="C191" s="159"/>
      <c r="D191" s="159"/>
      <c r="E191" s="29">
        <f>SUM(E192)</f>
        <v>140000</v>
      </c>
      <c r="F191" s="29">
        <f>SUM(F192)</f>
        <v>101438.83</v>
      </c>
      <c r="G191" s="118">
        <f t="shared" si="11"/>
        <v>72.45630714285714</v>
      </c>
    </row>
    <row r="192" spans="1:7" ht="13.5">
      <c r="A192" s="28"/>
      <c r="B192" s="160" t="s">
        <v>259</v>
      </c>
      <c r="C192" s="160"/>
      <c r="D192" s="160"/>
      <c r="E192" s="9">
        <f>SUM(E193)</f>
        <v>140000</v>
      </c>
      <c r="F192" s="9">
        <f>SUM(F193)</f>
        <v>101438.83</v>
      </c>
      <c r="G192" s="120">
        <f t="shared" si="11"/>
        <v>72.45630714285714</v>
      </c>
    </row>
    <row r="193" spans="1:7" s="30" customFormat="1" ht="13.5">
      <c r="A193" s="26"/>
      <c r="B193" s="10" t="s">
        <v>76</v>
      </c>
      <c r="C193" s="153" t="s">
        <v>77</v>
      </c>
      <c r="D193" s="153"/>
      <c r="E193" s="12">
        <f>SUM(E194+E197)</f>
        <v>140000</v>
      </c>
      <c r="F193" s="12">
        <f>SUM(F194+F197)</f>
        <v>101438.83</v>
      </c>
      <c r="G193" s="118">
        <f t="shared" si="11"/>
        <v>72.45630714285714</v>
      </c>
    </row>
    <row r="194" spans="1:7" ht="12">
      <c r="A194" s="31"/>
      <c r="B194" s="10" t="s">
        <v>95</v>
      </c>
      <c r="C194" s="153" t="s">
        <v>96</v>
      </c>
      <c r="D194" s="153"/>
      <c r="E194" s="12">
        <f>SUM(E195)</f>
        <v>40000</v>
      </c>
      <c r="F194" s="12">
        <f>SUM(F195)</f>
        <v>1438.83</v>
      </c>
      <c r="G194" s="118">
        <f t="shared" si="11"/>
        <v>3.5970749999999994</v>
      </c>
    </row>
    <row r="195" spans="1:7" ht="12">
      <c r="A195" s="31"/>
      <c r="B195" s="10" t="s">
        <v>106</v>
      </c>
      <c r="C195" s="153" t="s">
        <v>107</v>
      </c>
      <c r="D195" s="153"/>
      <c r="E195" s="12">
        <f>SUM(E196)</f>
        <v>40000</v>
      </c>
      <c r="F195" s="12">
        <f>SUM(F196)</f>
        <v>1438.83</v>
      </c>
      <c r="G195" s="118">
        <f t="shared" si="11"/>
        <v>3.5970749999999994</v>
      </c>
    </row>
    <row r="196" spans="1:7" s="13" customFormat="1" ht="12">
      <c r="A196" s="31"/>
      <c r="B196" s="32" t="s">
        <v>113</v>
      </c>
      <c r="C196" s="148" t="s">
        <v>114</v>
      </c>
      <c r="D196" s="148"/>
      <c r="E196" s="16">
        <v>40000</v>
      </c>
      <c r="F196" s="25">
        <v>1438.83</v>
      </c>
      <c r="G196" s="118">
        <f t="shared" si="11"/>
        <v>3.5970749999999994</v>
      </c>
    </row>
    <row r="197" spans="1:7" s="13" customFormat="1" ht="12">
      <c r="A197" s="26"/>
      <c r="B197" s="10" t="s">
        <v>178</v>
      </c>
      <c r="C197" s="153" t="s">
        <v>179</v>
      </c>
      <c r="D197" s="153"/>
      <c r="E197" s="12">
        <f>SUM(E198)</f>
        <v>100000</v>
      </c>
      <c r="F197" s="12">
        <f>SUM(F198)</f>
        <v>100000</v>
      </c>
      <c r="G197" s="118">
        <f t="shared" si="11"/>
        <v>100</v>
      </c>
    </row>
    <row r="198" spans="1:7" s="13" customFormat="1" ht="12">
      <c r="A198" s="26"/>
      <c r="B198" s="10" t="s">
        <v>180</v>
      </c>
      <c r="C198" s="153" t="s">
        <v>181</v>
      </c>
      <c r="D198" s="153"/>
      <c r="E198" s="12">
        <f>SUM(E199)</f>
        <v>100000</v>
      </c>
      <c r="F198" s="12">
        <f>SUM(F199)</f>
        <v>100000</v>
      </c>
      <c r="G198" s="118">
        <f t="shared" si="11"/>
        <v>100</v>
      </c>
    </row>
    <row r="199" spans="1:7" ht="13.5">
      <c r="A199" s="40"/>
      <c r="B199" s="32" t="s">
        <v>183</v>
      </c>
      <c r="C199" s="148" t="s">
        <v>184</v>
      </c>
      <c r="D199" s="148"/>
      <c r="E199" s="16">
        <v>100000</v>
      </c>
      <c r="F199" s="25">
        <v>100000</v>
      </c>
      <c r="G199" s="118">
        <f t="shared" si="11"/>
        <v>100</v>
      </c>
    </row>
    <row r="200" spans="1:7" ht="13.5">
      <c r="A200" s="40"/>
      <c r="B200" s="173" t="s">
        <v>257</v>
      </c>
      <c r="C200" s="174"/>
      <c r="D200" s="175"/>
      <c r="E200" s="41">
        <f aca="true" t="shared" si="18" ref="E200:F204">SUM(E201)</f>
        <v>150000</v>
      </c>
      <c r="F200" s="41">
        <f t="shared" si="18"/>
        <v>0</v>
      </c>
      <c r="G200" s="118">
        <f aca="true" t="shared" si="19" ref="G200:G266">(F200/E200)*100</f>
        <v>0</v>
      </c>
    </row>
    <row r="201" spans="1:7" ht="13.5">
      <c r="A201" s="40"/>
      <c r="B201" s="166" t="s">
        <v>306</v>
      </c>
      <c r="C201" s="167"/>
      <c r="D201" s="168"/>
      <c r="E201" s="48">
        <f t="shared" si="18"/>
        <v>150000</v>
      </c>
      <c r="F201" s="48">
        <f t="shared" si="18"/>
        <v>0</v>
      </c>
      <c r="G201" s="120">
        <f t="shared" si="19"/>
        <v>0</v>
      </c>
    </row>
    <row r="202" spans="1:7" s="13" customFormat="1" ht="13.5">
      <c r="A202" s="40"/>
      <c r="B202" s="10">
        <v>3</v>
      </c>
      <c r="C202" s="169" t="s">
        <v>77</v>
      </c>
      <c r="D202" s="170"/>
      <c r="E202" s="12">
        <f t="shared" si="18"/>
        <v>150000</v>
      </c>
      <c r="F202" s="12">
        <f t="shared" si="18"/>
        <v>0</v>
      </c>
      <c r="G202" s="118">
        <f t="shared" si="19"/>
        <v>0</v>
      </c>
    </row>
    <row r="203" spans="1:7" s="13" customFormat="1" ht="13.5">
      <c r="A203" s="40"/>
      <c r="B203" s="10">
        <v>38</v>
      </c>
      <c r="C203" s="169" t="s">
        <v>96</v>
      </c>
      <c r="D203" s="170"/>
      <c r="E203" s="12">
        <f t="shared" si="18"/>
        <v>150000</v>
      </c>
      <c r="F203" s="12">
        <f t="shared" si="18"/>
        <v>0</v>
      </c>
      <c r="G203" s="118">
        <f t="shared" si="19"/>
        <v>0</v>
      </c>
    </row>
    <row r="204" spans="1:7" s="13" customFormat="1" ht="13.5">
      <c r="A204" s="40"/>
      <c r="B204" s="10">
        <v>381</v>
      </c>
      <c r="C204" s="169" t="s">
        <v>181</v>
      </c>
      <c r="D204" s="170"/>
      <c r="E204" s="12">
        <f t="shared" si="18"/>
        <v>150000</v>
      </c>
      <c r="F204" s="12">
        <f t="shared" si="18"/>
        <v>0</v>
      </c>
      <c r="G204" s="118">
        <f t="shared" si="19"/>
        <v>0</v>
      </c>
    </row>
    <row r="205" spans="1:7" ht="13.5">
      <c r="A205" s="40"/>
      <c r="B205" s="32">
        <v>3812</v>
      </c>
      <c r="C205" s="171" t="s">
        <v>307</v>
      </c>
      <c r="D205" s="172"/>
      <c r="E205" s="16">
        <v>150000</v>
      </c>
      <c r="F205" s="25">
        <v>0</v>
      </c>
      <c r="G205" s="118">
        <f t="shared" si="19"/>
        <v>0</v>
      </c>
    </row>
    <row r="206" spans="1:7" s="42" customFormat="1" ht="13.5">
      <c r="A206" s="26"/>
      <c r="B206" s="158" t="s">
        <v>260</v>
      </c>
      <c r="C206" s="158"/>
      <c r="D206" s="158"/>
      <c r="E206" s="27">
        <f>SUM(E208+E225)</f>
        <v>558000</v>
      </c>
      <c r="F206" s="27">
        <f>SUM(F208+F225)</f>
        <v>140908.95</v>
      </c>
      <c r="G206" s="123">
        <f t="shared" si="19"/>
        <v>25.2525</v>
      </c>
    </row>
    <row r="207" spans="1:7" ht="13.5">
      <c r="A207" s="31"/>
      <c r="B207" s="159" t="s">
        <v>241</v>
      </c>
      <c r="C207" s="159"/>
      <c r="D207" s="159"/>
      <c r="E207" s="29">
        <f>SUM(E208)</f>
        <v>458000</v>
      </c>
      <c r="F207" s="29">
        <f>SUM(F208)</f>
        <v>140908.95</v>
      </c>
      <c r="G207" s="118">
        <f t="shared" si="19"/>
        <v>30.76614628820961</v>
      </c>
    </row>
    <row r="208" spans="1:7" ht="12">
      <c r="A208" s="31"/>
      <c r="B208" s="160" t="s">
        <v>261</v>
      </c>
      <c r="C208" s="160"/>
      <c r="D208" s="160"/>
      <c r="E208" s="9">
        <f>SUM(E209)</f>
        <v>458000</v>
      </c>
      <c r="F208" s="9">
        <f>SUM(F209)</f>
        <v>140908.95</v>
      </c>
      <c r="G208" s="120">
        <f t="shared" si="19"/>
        <v>30.76614628820961</v>
      </c>
    </row>
    <row r="209" spans="1:7" s="13" customFormat="1" ht="12">
      <c r="A209" s="31"/>
      <c r="B209" s="10" t="s">
        <v>76</v>
      </c>
      <c r="C209" s="153" t="s">
        <v>77</v>
      </c>
      <c r="D209" s="153"/>
      <c r="E209" s="12">
        <f>SUM(E210+E221)</f>
        <v>458000</v>
      </c>
      <c r="F209" s="12">
        <f>SUM(F210+F221)</f>
        <v>140908.95</v>
      </c>
      <c r="G209" s="118">
        <f t="shared" si="19"/>
        <v>30.76614628820961</v>
      </c>
    </row>
    <row r="210" spans="1:7" s="13" customFormat="1" ht="12">
      <c r="A210" s="26"/>
      <c r="B210" s="10" t="s">
        <v>95</v>
      </c>
      <c r="C210" s="153" t="s">
        <v>96</v>
      </c>
      <c r="D210" s="153"/>
      <c r="E210" s="12">
        <f>SUM(E211+E216)</f>
        <v>458000</v>
      </c>
      <c r="F210" s="12">
        <f>SUM(F211+F216)</f>
        <v>131288.5</v>
      </c>
      <c r="G210" s="118">
        <f t="shared" si="19"/>
        <v>28.66561135371179</v>
      </c>
    </row>
    <row r="211" spans="1:7" s="13" customFormat="1" ht="12">
      <c r="A211" s="31"/>
      <c r="B211" s="10" t="s">
        <v>106</v>
      </c>
      <c r="C211" s="153" t="s">
        <v>107</v>
      </c>
      <c r="D211" s="153"/>
      <c r="E211" s="12">
        <f>SUM(E212:E215)</f>
        <v>52000</v>
      </c>
      <c r="F211" s="12">
        <f>SUM(F212:F215)</f>
        <v>18111.28</v>
      </c>
      <c r="G211" s="118">
        <f t="shared" si="19"/>
        <v>34.82938461538461</v>
      </c>
    </row>
    <row r="212" spans="1:7" ht="12">
      <c r="A212" s="31"/>
      <c r="B212" s="32" t="s">
        <v>111</v>
      </c>
      <c r="C212" s="148" t="s">
        <v>112</v>
      </c>
      <c r="D212" s="148"/>
      <c r="E212" s="16">
        <v>21000</v>
      </c>
      <c r="F212" s="25">
        <v>11151.42</v>
      </c>
      <c r="G212" s="118">
        <f t="shared" si="19"/>
        <v>53.102000000000004</v>
      </c>
    </row>
    <row r="213" spans="1:7" s="13" customFormat="1" ht="12">
      <c r="A213" s="26"/>
      <c r="B213" s="32" t="s">
        <v>113</v>
      </c>
      <c r="C213" s="148" t="s">
        <v>262</v>
      </c>
      <c r="D213" s="148"/>
      <c r="E213" s="16">
        <v>20000</v>
      </c>
      <c r="F213" s="25">
        <v>5398.86</v>
      </c>
      <c r="G213" s="118">
        <f t="shared" si="19"/>
        <v>26.9943</v>
      </c>
    </row>
    <row r="214" spans="1:7" s="13" customFormat="1" ht="12">
      <c r="A214" s="26"/>
      <c r="B214" s="32" t="s">
        <v>115</v>
      </c>
      <c r="C214" s="148" t="s">
        <v>116</v>
      </c>
      <c r="D214" s="148"/>
      <c r="E214" s="16">
        <v>5000</v>
      </c>
      <c r="F214" s="25">
        <v>0</v>
      </c>
      <c r="G214" s="118">
        <f t="shared" si="19"/>
        <v>0</v>
      </c>
    </row>
    <row r="215" spans="1:7" ht="13.5">
      <c r="A215" s="28"/>
      <c r="B215" s="32" t="s">
        <v>117</v>
      </c>
      <c r="C215" s="148" t="s">
        <v>118</v>
      </c>
      <c r="D215" s="148"/>
      <c r="E215" s="16">
        <v>6000</v>
      </c>
      <c r="F215" s="25">
        <v>1561</v>
      </c>
      <c r="G215" s="118">
        <f t="shared" si="19"/>
        <v>26.016666666666666</v>
      </c>
    </row>
    <row r="216" spans="1:7" s="30" customFormat="1" ht="13.5">
      <c r="A216" s="26"/>
      <c r="B216" s="10" t="s">
        <v>119</v>
      </c>
      <c r="C216" s="153" t="s">
        <v>120</v>
      </c>
      <c r="D216" s="153"/>
      <c r="E216" s="12">
        <f>SUM(E217:E220)</f>
        <v>406000</v>
      </c>
      <c r="F216" s="12">
        <f>SUM(F217:F220)</f>
        <v>113177.22</v>
      </c>
      <c r="G216" s="118">
        <f t="shared" si="19"/>
        <v>27.876162561576358</v>
      </c>
    </row>
    <row r="217" spans="1:7" ht="12">
      <c r="A217" s="31"/>
      <c r="B217" s="32" t="s">
        <v>123</v>
      </c>
      <c r="C217" s="148" t="s">
        <v>124</v>
      </c>
      <c r="D217" s="148"/>
      <c r="E217" s="16">
        <v>3000</v>
      </c>
      <c r="F217" s="25">
        <v>0</v>
      </c>
      <c r="G217" s="118">
        <f t="shared" si="19"/>
        <v>0</v>
      </c>
    </row>
    <row r="218" spans="1:7" ht="12">
      <c r="A218" s="31"/>
      <c r="B218" s="32" t="s">
        <v>125</v>
      </c>
      <c r="C218" s="148" t="s">
        <v>126</v>
      </c>
      <c r="D218" s="148"/>
      <c r="E218" s="16">
        <v>3000</v>
      </c>
      <c r="F218" s="25">
        <v>0</v>
      </c>
      <c r="G218" s="118">
        <f t="shared" si="19"/>
        <v>0</v>
      </c>
    </row>
    <row r="219" spans="1:7" s="13" customFormat="1" ht="12">
      <c r="A219" s="31"/>
      <c r="B219" s="32" t="s">
        <v>133</v>
      </c>
      <c r="C219" s="148" t="s">
        <v>134</v>
      </c>
      <c r="D219" s="148"/>
      <c r="E219" s="16">
        <v>300000</v>
      </c>
      <c r="F219" s="25">
        <v>112145.62</v>
      </c>
      <c r="G219" s="118">
        <f t="shared" si="19"/>
        <v>37.38187333333333</v>
      </c>
    </row>
    <row r="220" spans="1:7" s="13" customFormat="1" ht="12">
      <c r="A220" s="26"/>
      <c r="B220" s="32" t="s">
        <v>137</v>
      </c>
      <c r="C220" s="148" t="s">
        <v>138</v>
      </c>
      <c r="D220" s="148"/>
      <c r="E220" s="16">
        <v>100000</v>
      </c>
      <c r="F220" s="25">
        <v>1031.6</v>
      </c>
      <c r="G220" s="118">
        <f t="shared" si="19"/>
        <v>1.0315999999999999</v>
      </c>
    </row>
    <row r="221" spans="1:7" s="13" customFormat="1" ht="12">
      <c r="A221" s="26"/>
      <c r="B221" s="52">
        <v>36</v>
      </c>
      <c r="C221" s="176" t="s">
        <v>164</v>
      </c>
      <c r="D221" s="177"/>
      <c r="E221" s="53">
        <f>SUM(E222)</f>
        <v>0</v>
      </c>
      <c r="F221" s="53">
        <f>SUM(F222)</f>
        <v>9620.45</v>
      </c>
      <c r="G221" s="118">
        <v>100</v>
      </c>
    </row>
    <row r="222" spans="1:7" s="13" customFormat="1" ht="12">
      <c r="A222" s="26"/>
      <c r="B222" s="52">
        <v>363</v>
      </c>
      <c r="C222" s="176" t="s">
        <v>337</v>
      </c>
      <c r="D222" s="177"/>
      <c r="E222" s="53">
        <f>SUM(E223)</f>
        <v>0</v>
      </c>
      <c r="F222" s="53">
        <f>SUM(F223)</f>
        <v>9620.45</v>
      </c>
      <c r="G222" s="118">
        <v>100</v>
      </c>
    </row>
    <row r="223" spans="1:7" s="13" customFormat="1" ht="12">
      <c r="A223" s="26"/>
      <c r="B223" s="32">
        <v>3631</v>
      </c>
      <c r="C223" s="171" t="s">
        <v>336</v>
      </c>
      <c r="D223" s="172"/>
      <c r="E223" s="16">
        <v>0</v>
      </c>
      <c r="F223" s="25">
        <v>9620.45</v>
      </c>
      <c r="G223" s="118">
        <v>100</v>
      </c>
    </row>
    <row r="224" spans="1:7" s="13" customFormat="1" ht="13.5">
      <c r="A224" s="28"/>
      <c r="B224" s="159" t="s">
        <v>241</v>
      </c>
      <c r="C224" s="159"/>
      <c r="D224" s="159"/>
      <c r="E224" s="29">
        <f aca="true" t="shared" si="20" ref="E224:F227">SUM(E225)</f>
        <v>100000</v>
      </c>
      <c r="F224" s="29">
        <f t="shared" si="20"/>
        <v>0</v>
      </c>
      <c r="G224" s="118">
        <f t="shared" si="19"/>
        <v>0</v>
      </c>
    </row>
    <row r="225" spans="1:7" s="30" customFormat="1" ht="13.5">
      <c r="A225" s="26"/>
      <c r="B225" s="160" t="s">
        <v>263</v>
      </c>
      <c r="C225" s="160"/>
      <c r="D225" s="160"/>
      <c r="E225" s="9">
        <f t="shared" si="20"/>
        <v>100000</v>
      </c>
      <c r="F225" s="9">
        <f t="shared" si="20"/>
        <v>0</v>
      </c>
      <c r="G225" s="120">
        <f t="shared" si="19"/>
        <v>0</v>
      </c>
    </row>
    <row r="226" spans="1:7" ht="12">
      <c r="A226" s="31"/>
      <c r="B226" s="10" t="s">
        <v>185</v>
      </c>
      <c r="C226" s="153" t="s">
        <v>186</v>
      </c>
      <c r="D226" s="153"/>
      <c r="E226" s="12">
        <f>SUM(E227)</f>
        <v>100000</v>
      </c>
      <c r="F226" s="12">
        <f t="shared" si="20"/>
        <v>0</v>
      </c>
      <c r="G226" s="118">
        <f t="shared" si="19"/>
        <v>0</v>
      </c>
    </row>
    <row r="227" spans="1:7" ht="12">
      <c r="A227" s="31"/>
      <c r="B227" s="10" t="s">
        <v>187</v>
      </c>
      <c r="C227" s="153" t="s">
        <v>188</v>
      </c>
      <c r="D227" s="153"/>
      <c r="E227" s="12">
        <f>SUM(E228)</f>
        <v>100000</v>
      </c>
      <c r="F227" s="12">
        <f t="shared" si="20"/>
        <v>0</v>
      </c>
      <c r="G227" s="118">
        <f t="shared" si="19"/>
        <v>0</v>
      </c>
    </row>
    <row r="228" spans="1:7" s="13" customFormat="1" ht="12">
      <c r="A228" s="31"/>
      <c r="B228" s="10" t="s">
        <v>198</v>
      </c>
      <c r="C228" s="153" t="s">
        <v>199</v>
      </c>
      <c r="D228" s="153"/>
      <c r="E228" s="12">
        <f>SUM(E229:E231)</f>
        <v>100000</v>
      </c>
      <c r="F228" s="12">
        <f>SUM(F229:F231)</f>
        <v>0</v>
      </c>
      <c r="G228" s="118">
        <f t="shared" si="19"/>
        <v>0</v>
      </c>
    </row>
    <row r="229" spans="1:7" s="13" customFormat="1" ht="12">
      <c r="A229" s="26"/>
      <c r="B229" s="32" t="s">
        <v>205</v>
      </c>
      <c r="C229" s="164" t="s">
        <v>206</v>
      </c>
      <c r="D229" s="148"/>
      <c r="E229" s="16">
        <v>100000</v>
      </c>
      <c r="F229" s="25">
        <v>0</v>
      </c>
      <c r="G229" s="118">
        <f t="shared" si="19"/>
        <v>0</v>
      </c>
    </row>
    <row r="230" spans="1:7" s="13" customFormat="1" ht="12">
      <c r="A230" s="31"/>
      <c r="B230" s="32" t="s">
        <v>207</v>
      </c>
      <c r="C230" s="148" t="s">
        <v>208</v>
      </c>
      <c r="D230" s="148"/>
      <c r="E230" s="16">
        <v>0</v>
      </c>
      <c r="F230" s="25">
        <v>0</v>
      </c>
      <c r="G230" s="118">
        <v>0</v>
      </c>
    </row>
    <row r="231" spans="1:7" ht="12">
      <c r="A231" s="31"/>
      <c r="B231" s="32" t="s">
        <v>209</v>
      </c>
      <c r="C231" s="148" t="s">
        <v>210</v>
      </c>
      <c r="D231" s="148"/>
      <c r="E231" s="16">
        <v>0</v>
      </c>
      <c r="F231" s="25">
        <v>0</v>
      </c>
      <c r="G231" s="118">
        <v>0</v>
      </c>
    </row>
    <row r="232" spans="1:7" s="13" customFormat="1" ht="12">
      <c r="A232" s="26"/>
      <c r="B232" s="158" t="s">
        <v>264</v>
      </c>
      <c r="C232" s="158"/>
      <c r="D232" s="158"/>
      <c r="E232" s="27">
        <f>SUM(E234+E241+E253)</f>
        <v>170000</v>
      </c>
      <c r="F232" s="27">
        <f>SUM(F234+F241+F253)</f>
        <v>45961.73</v>
      </c>
      <c r="G232" s="123">
        <f t="shared" si="19"/>
        <v>27.036311764705882</v>
      </c>
    </row>
    <row r="233" spans="1:7" s="13" customFormat="1" ht="13.5">
      <c r="A233" s="26"/>
      <c r="B233" s="159" t="s">
        <v>265</v>
      </c>
      <c r="C233" s="159"/>
      <c r="D233" s="159"/>
      <c r="E233" s="29">
        <f aca="true" t="shared" si="21" ref="E233:F236">SUM(E234)</f>
        <v>60000</v>
      </c>
      <c r="F233" s="29">
        <f t="shared" si="21"/>
        <v>3000</v>
      </c>
      <c r="G233" s="118">
        <f t="shared" si="19"/>
        <v>5</v>
      </c>
    </row>
    <row r="234" spans="1:7" ht="13.5">
      <c r="A234" s="28"/>
      <c r="B234" s="160" t="s">
        <v>266</v>
      </c>
      <c r="C234" s="160"/>
      <c r="D234" s="160"/>
      <c r="E234" s="9">
        <f t="shared" si="21"/>
        <v>60000</v>
      </c>
      <c r="F234" s="9">
        <f t="shared" si="21"/>
        <v>3000</v>
      </c>
      <c r="G234" s="120">
        <f t="shared" si="19"/>
        <v>5</v>
      </c>
    </row>
    <row r="235" spans="1:7" s="30" customFormat="1" ht="13.5">
      <c r="A235" s="26"/>
      <c r="B235" s="10" t="s">
        <v>76</v>
      </c>
      <c r="C235" s="153" t="s">
        <v>77</v>
      </c>
      <c r="D235" s="153"/>
      <c r="E235" s="12">
        <f>SUM(E236)</f>
        <v>60000</v>
      </c>
      <c r="F235" s="12">
        <f t="shared" si="21"/>
        <v>3000</v>
      </c>
      <c r="G235" s="118">
        <f t="shared" si="19"/>
        <v>5</v>
      </c>
    </row>
    <row r="236" spans="1:7" ht="12">
      <c r="A236" s="31"/>
      <c r="B236" s="10" t="s">
        <v>169</v>
      </c>
      <c r="C236" s="153" t="s">
        <v>170</v>
      </c>
      <c r="D236" s="153"/>
      <c r="E236" s="12">
        <f>SUM(E237)</f>
        <v>60000</v>
      </c>
      <c r="F236" s="12">
        <f t="shared" si="21"/>
        <v>3000</v>
      </c>
      <c r="G236" s="118">
        <f t="shared" si="19"/>
        <v>5</v>
      </c>
    </row>
    <row r="237" spans="1:7" ht="12">
      <c r="A237" s="31"/>
      <c r="B237" s="10" t="s">
        <v>171</v>
      </c>
      <c r="C237" s="153" t="s">
        <v>172</v>
      </c>
      <c r="D237" s="153"/>
      <c r="E237" s="12">
        <f>SUM(E238:E239)</f>
        <v>60000</v>
      </c>
      <c r="F237" s="12">
        <f>SUM(F238:F239)</f>
        <v>3000</v>
      </c>
      <c r="G237" s="118">
        <f t="shared" si="19"/>
        <v>5</v>
      </c>
    </row>
    <row r="238" spans="1:7" s="13" customFormat="1" ht="12">
      <c r="A238" s="31"/>
      <c r="B238" s="32" t="s">
        <v>174</v>
      </c>
      <c r="C238" s="148" t="s">
        <v>175</v>
      </c>
      <c r="D238" s="148"/>
      <c r="E238" s="16">
        <v>50000</v>
      </c>
      <c r="F238" s="25">
        <v>3000</v>
      </c>
      <c r="G238" s="118">
        <f t="shared" si="19"/>
        <v>6</v>
      </c>
    </row>
    <row r="239" spans="1:7" s="13" customFormat="1" ht="12">
      <c r="A239" s="26"/>
      <c r="B239" s="32" t="s">
        <v>176</v>
      </c>
      <c r="C239" s="148" t="s">
        <v>177</v>
      </c>
      <c r="D239" s="148"/>
      <c r="E239" s="16">
        <v>10000</v>
      </c>
      <c r="F239" s="25">
        <v>0</v>
      </c>
      <c r="G239" s="118">
        <f t="shared" si="19"/>
        <v>0</v>
      </c>
    </row>
    <row r="240" spans="1:7" s="13" customFormat="1" ht="13.5">
      <c r="A240" s="26"/>
      <c r="B240" s="159" t="s">
        <v>265</v>
      </c>
      <c r="C240" s="159"/>
      <c r="D240" s="159"/>
      <c r="E240" s="29">
        <f>SUM(E241)</f>
        <v>100000</v>
      </c>
      <c r="F240" s="29">
        <f>SUM(F241)</f>
        <v>32961.73</v>
      </c>
      <c r="G240" s="118">
        <f t="shared" si="19"/>
        <v>32.96173</v>
      </c>
    </row>
    <row r="241" spans="1:7" ht="12">
      <c r="A241" s="26"/>
      <c r="B241" s="160" t="s">
        <v>267</v>
      </c>
      <c r="C241" s="160"/>
      <c r="D241" s="160"/>
      <c r="E241" s="9">
        <f>SUM(E242)</f>
        <v>100000</v>
      </c>
      <c r="F241" s="9">
        <f>SUM(F242)</f>
        <v>32961.73</v>
      </c>
      <c r="G241" s="120">
        <f t="shared" si="19"/>
        <v>32.96173</v>
      </c>
    </row>
    <row r="242" spans="1:7" ht="12">
      <c r="A242" s="26"/>
      <c r="B242" s="10" t="s">
        <v>76</v>
      </c>
      <c r="C242" s="153" t="s">
        <v>77</v>
      </c>
      <c r="D242" s="153"/>
      <c r="E242" s="12">
        <f>SUM(E243+E249)</f>
        <v>100000</v>
      </c>
      <c r="F242" s="12">
        <f>SUM(F243+F249)</f>
        <v>32961.73</v>
      </c>
      <c r="G242" s="118">
        <f t="shared" si="19"/>
        <v>32.96173</v>
      </c>
    </row>
    <row r="243" spans="1:7" ht="12">
      <c r="A243" s="31"/>
      <c r="B243" s="10" t="s">
        <v>78</v>
      </c>
      <c r="C243" s="153" t="s">
        <v>79</v>
      </c>
      <c r="D243" s="153"/>
      <c r="E243" s="12">
        <f>SUM(E244+E246)</f>
        <v>0</v>
      </c>
      <c r="F243" s="12">
        <f>SUM(F244+F246)</f>
        <v>0</v>
      </c>
      <c r="G243" s="118">
        <v>0</v>
      </c>
    </row>
    <row r="244" spans="1:7" ht="12">
      <c r="A244" s="26"/>
      <c r="B244" s="10" t="s">
        <v>81</v>
      </c>
      <c r="C244" s="153" t="s">
        <v>82</v>
      </c>
      <c r="D244" s="153"/>
      <c r="E244" s="12">
        <f>SUM(E245)</f>
        <v>0</v>
      </c>
      <c r="F244" s="12">
        <f>SUM(F245)</f>
        <v>0</v>
      </c>
      <c r="G244" s="118">
        <v>0</v>
      </c>
    </row>
    <row r="245" spans="1:7" s="13" customFormat="1" ht="12">
      <c r="A245" s="26"/>
      <c r="B245" s="32" t="s">
        <v>83</v>
      </c>
      <c r="C245" s="148" t="s">
        <v>84</v>
      </c>
      <c r="D245" s="148"/>
      <c r="E245" s="16">
        <v>0</v>
      </c>
      <c r="F245" s="25">
        <v>0</v>
      </c>
      <c r="G245" s="118">
        <v>0</v>
      </c>
    </row>
    <row r="246" spans="1:7" ht="12">
      <c r="A246" s="26"/>
      <c r="B246" s="10" t="s">
        <v>89</v>
      </c>
      <c r="C246" s="153" t="s">
        <v>90</v>
      </c>
      <c r="D246" s="153"/>
      <c r="E246" s="12">
        <f>SUM(E247:E248)</f>
        <v>0</v>
      </c>
      <c r="F246" s="12">
        <f>SUM(F247:F248)</f>
        <v>0</v>
      </c>
      <c r="G246" s="118">
        <v>0</v>
      </c>
    </row>
    <row r="247" spans="1:7" ht="12">
      <c r="A247" s="26"/>
      <c r="B247" s="32" t="s">
        <v>91</v>
      </c>
      <c r="C247" s="148" t="s">
        <v>92</v>
      </c>
      <c r="D247" s="148"/>
      <c r="E247" s="16">
        <v>0</v>
      </c>
      <c r="F247" s="25">
        <v>0</v>
      </c>
      <c r="G247" s="118">
        <v>0</v>
      </c>
    </row>
    <row r="248" spans="1:7" ht="13.5">
      <c r="A248" s="28"/>
      <c r="B248" s="32" t="s">
        <v>93</v>
      </c>
      <c r="C248" s="148" t="s">
        <v>94</v>
      </c>
      <c r="D248" s="148"/>
      <c r="E248" s="16">
        <v>0</v>
      </c>
      <c r="F248" s="25">
        <v>0</v>
      </c>
      <c r="G248" s="118">
        <v>0</v>
      </c>
    </row>
    <row r="249" spans="1:7" s="30" customFormat="1" ht="13.5">
      <c r="A249" s="26"/>
      <c r="B249" s="10" t="s">
        <v>169</v>
      </c>
      <c r="C249" s="153" t="s">
        <v>170</v>
      </c>
      <c r="D249" s="153"/>
      <c r="E249" s="12">
        <f>SUM(E250)</f>
        <v>100000</v>
      </c>
      <c r="F249" s="12">
        <f>SUM(F250)</f>
        <v>32961.73</v>
      </c>
      <c r="G249" s="118">
        <f t="shared" si="19"/>
        <v>32.96173</v>
      </c>
    </row>
    <row r="250" spans="1:7" ht="12">
      <c r="A250" s="31"/>
      <c r="B250" s="10" t="s">
        <v>171</v>
      </c>
      <c r="C250" s="153" t="s">
        <v>172</v>
      </c>
      <c r="D250" s="153"/>
      <c r="E250" s="12">
        <f>SUM(E251)</f>
        <v>100000</v>
      </c>
      <c r="F250" s="12">
        <f>SUM(F251)</f>
        <v>32961.73</v>
      </c>
      <c r="G250" s="118">
        <f t="shared" si="19"/>
        <v>32.96173</v>
      </c>
    </row>
    <row r="251" spans="1:7" ht="12">
      <c r="A251" s="31"/>
      <c r="B251" s="32" t="s">
        <v>174</v>
      </c>
      <c r="C251" s="148" t="s">
        <v>175</v>
      </c>
      <c r="D251" s="148"/>
      <c r="E251" s="16">
        <v>100000</v>
      </c>
      <c r="F251" s="25">
        <v>32961.73</v>
      </c>
      <c r="G251" s="118">
        <f t="shared" si="19"/>
        <v>32.96173</v>
      </c>
    </row>
    <row r="252" spans="1:7" s="13" customFormat="1" ht="13.5">
      <c r="A252" s="31"/>
      <c r="B252" s="159" t="s">
        <v>265</v>
      </c>
      <c r="C252" s="159"/>
      <c r="D252" s="159"/>
      <c r="E252" s="29">
        <f aca="true" t="shared" si="22" ref="E252:F256">SUM(E253)</f>
        <v>10000</v>
      </c>
      <c r="F252" s="29">
        <f>SUM(F253)</f>
        <v>10000</v>
      </c>
      <c r="G252" s="118">
        <f t="shared" si="19"/>
        <v>100</v>
      </c>
    </row>
    <row r="253" spans="1:7" s="13" customFormat="1" ht="12">
      <c r="A253" s="26"/>
      <c r="B253" s="160" t="s">
        <v>268</v>
      </c>
      <c r="C253" s="160"/>
      <c r="D253" s="160"/>
      <c r="E253" s="9">
        <f t="shared" si="22"/>
        <v>10000</v>
      </c>
      <c r="F253" s="9">
        <f t="shared" si="22"/>
        <v>10000</v>
      </c>
      <c r="G253" s="120">
        <f t="shared" si="19"/>
        <v>100</v>
      </c>
    </row>
    <row r="254" spans="1:7" s="13" customFormat="1" ht="12">
      <c r="A254" s="26"/>
      <c r="B254" s="10" t="s">
        <v>76</v>
      </c>
      <c r="C254" s="153" t="s">
        <v>77</v>
      </c>
      <c r="D254" s="153"/>
      <c r="E254" s="12">
        <f>SUM(E255)</f>
        <v>10000</v>
      </c>
      <c r="F254" s="12">
        <f t="shared" si="22"/>
        <v>10000</v>
      </c>
      <c r="G254" s="118">
        <f t="shared" si="19"/>
        <v>100</v>
      </c>
    </row>
    <row r="255" spans="1:7" ht="12">
      <c r="A255" s="26"/>
      <c r="B255" s="10" t="s">
        <v>178</v>
      </c>
      <c r="C255" s="153" t="s">
        <v>179</v>
      </c>
      <c r="D255" s="153"/>
      <c r="E255" s="12">
        <f>SUM(E256)</f>
        <v>10000</v>
      </c>
      <c r="F255" s="12">
        <f t="shared" si="22"/>
        <v>10000</v>
      </c>
      <c r="G255" s="118">
        <f t="shared" si="19"/>
        <v>100</v>
      </c>
    </row>
    <row r="256" spans="1:7" ht="12">
      <c r="A256" s="26"/>
      <c r="B256" s="10" t="s">
        <v>180</v>
      </c>
      <c r="C256" s="153" t="s">
        <v>181</v>
      </c>
      <c r="D256" s="153"/>
      <c r="E256" s="12">
        <f>SUM(E257)</f>
        <v>10000</v>
      </c>
      <c r="F256" s="12">
        <f t="shared" si="22"/>
        <v>10000</v>
      </c>
      <c r="G256" s="118">
        <f t="shared" si="19"/>
        <v>100</v>
      </c>
    </row>
    <row r="257" spans="1:7" ht="13.5">
      <c r="A257" s="28"/>
      <c r="B257" s="32" t="s">
        <v>183</v>
      </c>
      <c r="C257" s="148" t="s">
        <v>184</v>
      </c>
      <c r="D257" s="148"/>
      <c r="E257" s="16">
        <v>10000</v>
      </c>
      <c r="F257" s="25">
        <v>10000</v>
      </c>
      <c r="G257" s="118">
        <f t="shared" si="19"/>
        <v>100</v>
      </c>
    </row>
    <row r="258" spans="1:7" s="30" customFormat="1" ht="13.5">
      <c r="A258" s="26"/>
      <c r="B258" s="158" t="s">
        <v>269</v>
      </c>
      <c r="C258" s="158"/>
      <c r="D258" s="158"/>
      <c r="E258" s="27">
        <f>SUM(E260+E280)</f>
        <v>365000</v>
      </c>
      <c r="F258" s="27">
        <f>SUM(F260+F280)</f>
        <v>41583.34</v>
      </c>
      <c r="G258" s="123">
        <f t="shared" si="19"/>
        <v>11.392695890410957</v>
      </c>
    </row>
    <row r="259" spans="1:7" ht="13.5">
      <c r="A259" s="31"/>
      <c r="B259" s="159" t="s">
        <v>270</v>
      </c>
      <c r="C259" s="159"/>
      <c r="D259" s="159"/>
      <c r="E259" s="29">
        <f>SUM(E260)</f>
        <v>315000</v>
      </c>
      <c r="F259" s="29">
        <f>SUM(F260)</f>
        <v>41583.34</v>
      </c>
      <c r="G259" s="118">
        <f t="shared" si="19"/>
        <v>13.201060317460318</v>
      </c>
    </row>
    <row r="260" spans="1:7" ht="12">
      <c r="A260" s="31"/>
      <c r="B260" s="160" t="s">
        <v>271</v>
      </c>
      <c r="C260" s="160"/>
      <c r="D260" s="160"/>
      <c r="E260" s="9">
        <f>SUM(E261)</f>
        <v>315000</v>
      </c>
      <c r="F260" s="9">
        <f>SUM(F261)</f>
        <v>41583.34</v>
      </c>
      <c r="G260" s="120">
        <f t="shared" si="19"/>
        <v>13.201060317460318</v>
      </c>
    </row>
    <row r="261" spans="1:7" s="13" customFormat="1" ht="12">
      <c r="A261" s="31"/>
      <c r="B261" s="10" t="s">
        <v>76</v>
      </c>
      <c r="C261" s="153" t="s">
        <v>77</v>
      </c>
      <c r="D261" s="153"/>
      <c r="E261" s="12">
        <f>SUM(E262+E273+E276)</f>
        <v>315000</v>
      </c>
      <c r="F261" s="12">
        <f>SUM(F262+F273+F276)</f>
        <v>41583.34</v>
      </c>
      <c r="G261" s="118">
        <f t="shared" si="19"/>
        <v>13.201060317460318</v>
      </c>
    </row>
    <row r="262" spans="1:7" s="13" customFormat="1" ht="12">
      <c r="A262" s="26"/>
      <c r="B262" s="10" t="s">
        <v>95</v>
      </c>
      <c r="C262" s="153" t="s">
        <v>96</v>
      </c>
      <c r="D262" s="153"/>
      <c r="E262" s="12">
        <f>SUM(E263+E266+E271)</f>
        <v>205000</v>
      </c>
      <c r="F262" s="12">
        <f>SUM(F263+F266+F271)</f>
        <v>17093.34</v>
      </c>
      <c r="G262" s="118">
        <f t="shared" si="19"/>
        <v>8.338214634146341</v>
      </c>
    </row>
    <row r="263" spans="1:7" s="13" customFormat="1" ht="12">
      <c r="A263" s="26"/>
      <c r="B263" s="10" t="s">
        <v>106</v>
      </c>
      <c r="C263" s="153" t="s">
        <v>107</v>
      </c>
      <c r="D263" s="153"/>
      <c r="E263" s="12">
        <f>SUM(E264:E265)</f>
        <v>150000</v>
      </c>
      <c r="F263" s="12">
        <f>SUM(F264:F265)</f>
        <v>17093.34</v>
      </c>
      <c r="G263" s="118">
        <f t="shared" si="19"/>
        <v>11.39556</v>
      </c>
    </row>
    <row r="264" spans="1:7" ht="13.5">
      <c r="A264" s="28"/>
      <c r="B264" s="32" t="s">
        <v>111</v>
      </c>
      <c r="C264" s="148" t="s">
        <v>112</v>
      </c>
      <c r="D264" s="148"/>
      <c r="E264" s="16">
        <v>50000</v>
      </c>
      <c r="F264" s="25">
        <v>17093.34</v>
      </c>
      <c r="G264" s="118">
        <f t="shared" si="19"/>
        <v>34.18668</v>
      </c>
    </row>
    <row r="265" spans="1:7" s="30" customFormat="1" ht="13.5">
      <c r="A265" s="26"/>
      <c r="B265" s="32" t="s">
        <v>113</v>
      </c>
      <c r="C265" s="148" t="s">
        <v>114</v>
      </c>
      <c r="D265" s="148"/>
      <c r="E265" s="16">
        <v>100000</v>
      </c>
      <c r="F265" s="25">
        <v>0</v>
      </c>
      <c r="G265" s="118">
        <f t="shared" si="19"/>
        <v>0</v>
      </c>
    </row>
    <row r="266" spans="1:7" ht="12">
      <c r="A266" s="31"/>
      <c r="B266" s="10" t="s">
        <v>119</v>
      </c>
      <c r="C266" s="153" t="s">
        <v>120</v>
      </c>
      <c r="D266" s="153"/>
      <c r="E266" s="12">
        <f>SUM(E267:E270)</f>
        <v>45000</v>
      </c>
      <c r="F266" s="12">
        <f>SUM(F267:F270)</f>
        <v>0</v>
      </c>
      <c r="G266" s="118">
        <f t="shared" si="19"/>
        <v>0</v>
      </c>
    </row>
    <row r="267" spans="1:7" ht="12">
      <c r="A267" s="31"/>
      <c r="B267" s="32" t="s">
        <v>121</v>
      </c>
      <c r="C267" s="148" t="s">
        <v>122</v>
      </c>
      <c r="D267" s="148"/>
      <c r="E267" s="16">
        <v>10000</v>
      </c>
      <c r="F267" s="25">
        <v>0</v>
      </c>
      <c r="G267" s="118">
        <f aca="true" t="shared" si="23" ref="G267:G330">(F267/E267)*100</f>
        <v>0</v>
      </c>
    </row>
    <row r="268" spans="1:7" s="13" customFormat="1" ht="12">
      <c r="A268" s="31"/>
      <c r="B268" s="32" t="s">
        <v>123</v>
      </c>
      <c r="C268" s="148" t="s">
        <v>124</v>
      </c>
      <c r="D268" s="148"/>
      <c r="E268" s="16">
        <v>10000</v>
      </c>
      <c r="F268" s="25">
        <v>0</v>
      </c>
      <c r="G268" s="118">
        <f t="shared" si="23"/>
        <v>0</v>
      </c>
    </row>
    <row r="269" spans="1:7" s="13" customFormat="1" ht="12">
      <c r="A269" s="26"/>
      <c r="B269" s="32" t="s">
        <v>127</v>
      </c>
      <c r="C269" s="148" t="s">
        <v>128</v>
      </c>
      <c r="D269" s="148"/>
      <c r="E269" s="16">
        <v>5000</v>
      </c>
      <c r="F269" s="25">
        <v>0</v>
      </c>
      <c r="G269" s="118">
        <f t="shared" si="23"/>
        <v>0</v>
      </c>
    </row>
    <row r="270" spans="1:7" s="13" customFormat="1" ht="12">
      <c r="A270" s="31"/>
      <c r="B270" s="32" t="s">
        <v>129</v>
      </c>
      <c r="C270" s="148" t="s">
        <v>130</v>
      </c>
      <c r="D270" s="148"/>
      <c r="E270" s="16">
        <v>20000</v>
      </c>
      <c r="F270" s="25">
        <v>0</v>
      </c>
      <c r="G270" s="118">
        <f t="shared" si="23"/>
        <v>0</v>
      </c>
    </row>
    <row r="271" spans="1:7" ht="12">
      <c r="A271" s="26"/>
      <c r="B271" s="10" t="s">
        <v>139</v>
      </c>
      <c r="C271" s="153" t="s">
        <v>140</v>
      </c>
      <c r="D271" s="153"/>
      <c r="E271" s="12">
        <f>SUM(E272)</f>
        <v>10000</v>
      </c>
      <c r="F271" s="12">
        <f>SUM(F272)</f>
        <v>0</v>
      </c>
      <c r="G271" s="118">
        <f t="shared" si="23"/>
        <v>0</v>
      </c>
    </row>
    <row r="272" spans="1:7" s="13" customFormat="1" ht="12">
      <c r="A272" s="26"/>
      <c r="B272" s="32" t="s">
        <v>145</v>
      </c>
      <c r="C272" s="148" t="s">
        <v>146</v>
      </c>
      <c r="D272" s="148"/>
      <c r="E272" s="16">
        <v>10000</v>
      </c>
      <c r="F272" s="25">
        <v>0</v>
      </c>
      <c r="G272" s="118">
        <f t="shared" si="23"/>
        <v>0</v>
      </c>
    </row>
    <row r="273" spans="1:7" ht="12">
      <c r="A273" s="31"/>
      <c r="B273" s="10" t="s">
        <v>153</v>
      </c>
      <c r="C273" s="153" t="s">
        <v>154</v>
      </c>
      <c r="D273" s="153"/>
      <c r="E273" s="12">
        <f>SUM(E274)</f>
        <v>10000</v>
      </c>
      <c r="F273" s="12">
        <f>SUM(F274)</f>
        <v>0</v>
      </c>
      <c r="G273" s="118">
        <f t="shared" si="23"/>
        <v>0</v>
      </c>
    </row>
    <row r="274" spans="1:7" ht="12">
      <c r="A274" s="31"/>
      <c r="B274" s="10" t="s">
        <v>155</v>
      </c>
      <c r="C274" s="153" t="s">
        <v>156</v>
      </c>
      <c r="D274" s="153"/>
      <c r="E274" s="12">
        <f>SUM(E275)</f>
        <v>10000</v>
      </c>
      <c r="F274" s="12">
        <f>SUM(F275)</f>
        <v>0</v>
      </c>
      <c r="G274" s="118">
        <f t="shared" si="23"/>
        <v>0</v>
      </c>
    </row>
    <row r="275" spans="1:7" s="13" customFormat="1" ht="12">
      <c r="A275" s="26"/>
      <c r="B275" s="32" t="s">
        <v>161</v>
      </c>
      <c r="C275" s="148" t="s">
        <v>162</v>
      </c>
      <c r="D275" s="148"/>
      <c r="E275" s="16">
        <v>10000</v>
      </c>
      <c r="F275" s="25">
        <v>0</v>
      </c>
      <c r="G275" s="118">
        <f t="shared" si="23"/>
        <v>0</v>
      </c>
    </row>
    <row r="276" spans="1:7" s="13" customFormat="1" ht="13.5">
      <c r="A276" s="28"/>
      <c r="B276" s="10" t="s">
        <v>178</v>
      </c>
      <c r="C276" s="153" t="s">
        <v>179</v>
      </c>
      <c r="D276" s="153"/>
      <c r="E276" s="12">
        <f>SUM(E277)</f>
        <v>100000</v>
      </c>
      <c r="F276" s="12">
        <f>SUM(F277)</f>
        <v>24490</v>
      </c>
      <c r="G276" s="118">
        <f t="shared" si="23"/>
        <v>24.490000000000002</v>
      </c>
    </row>
    <row r="277" spans="1:7" s="30" customFormat="1" ht="13.5">
      <c r="A277" s="26"/>
      <c r="B277" s="10" t="s">
        <v>180</v>
      </c>
      <c r="C277" s="153" t="s">
        <v>181</v>
      </c>
      <c r="D277" s="153"/>
      <c r="E277" s="12">
        <f>SUM(E278)</f>
        <v>100000</v>
      </c>
      <c r="F277" s="12">
        <f>SUM(F278)</f>
        <v>24490</v>
      </c>
      <c r="G277" s="118">
        <f t="shared" si="23"/>
        <v>24.490000000000002</v>
      </c>
    </row>
    <row r="278" spans="1:7" ht="12">
      <c r="A278" s="31"/>
      <c r="B278" s="32" t="s">
        <v>183</v>
      </c>
      <c r="C278" s="148" t="s">
        <v>184</v>
      </c>
      <c r="D278" s="148"/>
      <c r="E278" s="16">
        <v>100000</v>
      </c>
      <c r="F278" s="25">
        <v>24490</v>
      </c>
      <c r="G278" s="118">
        <f t="shared" si="23"/>
        <v>24.490000000000002</v>
      </c>
    </row>
    <row r="279" spans="1:7" ht="13.5">
      <c r="A279" s="31"/>
      <c r="B279" s="159" t="s">
        <v>270</v>
      </c>
      <c r="C279" s="159"/>
      <c r="D279" s="159"/>
      <c r="E279" s="29">
        <f aca="true" t="shared" si="24" ref="E279:F283">SUM(E280)</f>
        <v>50000</v>
      </c>
      <c r="F279" s="29">
        <f t="shared" si="24"/>
        <v>0</v>
      </c>
      <c r="G279" s="118">
        <f t="shared" si="23"/>
        <v>0</v>
      </c>
    </row>
    <row r="280" spans="1:7" s="13" customFormat="1" ht="12">
      <c r="A280" s="31"/>
      <c r="B280" s="160" t="s">
        <v>272</v>
      </c>
      <c r="C280" s="160"/>
      <c r="D280" s="160"/>
      <c r="E280" s="9">
        <f t="shared" si="24"/>
        <v>50000</v>
      </c>
      <c r="F280" s="9">
        <f t="shared" si="24"/>
        <v>0</v>
      </c>
      <c r="G280" s="120">
        <f t="shared" si="23"/>
        <v>0</v>
      </c>
    </row>
    <row r="281" spans="1:7" s="13" customFormat="1" ht="12">
      <c r="A281" s="26"/>
      <c r="B281" s="10" t="s">
        <v>185</v>
      </c>
      <c r="C281" s="153" t="s">
        <v>186</v>
      </c>
      <c r="D281" s="153"/>
      <c r="E281" s="12">
        <f>SUM(E282)</f>
        <v>50000</v>
      </c>
      <c r="F281" s="12">
        <f t="shared" si="24"/>
        <v>0</v>
      </c>
      <c r="G281" s="118">
        <f t="shared" si="23"/>
        <v>0</v>
      </c>
    </row>
    <row r="282" spans="1:7" s="13" customFormat="1" ht="12">
      <c r="A282" s="26"/>
      <c r="B282" s="10" t="s">
        <v>187</v>
      </c>
      <c r="C282" s="153" t="s">
        <v>188</v>
      </c>
      <c r="D282" s="153"/>
      <c r="E282" s="12">
        <f>SUM(E283)</f>
        <v>50000</v>
      </c>
      <c r="F282" s="12">
        <f t="shared" si="24"/>
        <v>0</v>
      </c>
      <c r="G282" s="118">
        <f t="shared" si="23"/>
        <v>0</v>
      </c>
    </row>
    <row r="283" spans="1:7" ht="13.5">
      <c r="A283" s="28"/>
      <c r="B283" s="10" t="s">
        <v>189</v>
      </c>
      <c r="C283" s="153" t="s">
        <v>190</v>
      </c>
      <c r="D283" s="153"/>
      <c r="E283" s="12">
        <f>SUM(E284)</f>
        <v>50000</v>
      </c>
      <c r="F283" s="12">
        <f t="shared" si="24"/>
        <v>0</v>
      </c>
      <c r="G283" s="118">
        <f t="shared" si="23"/>
        <v>0</v>
      </c>
    </row>
    <row r="284" spans="1:7" s="30" customFormat="1" ht="13.5">
      <c r="A284" s="26"/>
      <c r="B284" s="32" t="s">
        <v>196</v>
      </c>
      <c r="C284" s="148" t="s">
        <v>197</v>
      </c>
      <c r="D284" s="148"/>
      <c r="E284" s="16">
        <v>50000</v>
      </c>
      <c r="F284" s="25">
        <v>0</v>
      </c>
      <c r="G284" s="118">
        <f t="shared" si="23"/>
        <v>0</v>
      </c>
    </row>
    <row r="285" spans="1:7" ht="12">
      <c r="A285" s="31"/>
      <c r="B285" s="158" t="s">
        <v>273</v>
      </c>
      <c r="C285" s="158"/>
      <c r="D285" s="158"/>
      <c r="E285" s="27">
        <f>SUM(E287+E296)</f>
        <v>550000</v>
      </c>
      <c r="F285" s="27">
        <f>SUM(F287+F296)</f>
        <v>11800</v>
      </c>
      <c r="G285" s="123">
        <f t="shared" si="23"/>
        <v>2.1454545454545455</v>
      </c>
    </row>
    <row r="286" spans="1:7" ht="13.5">
      <c r="A286" s="31"/>
      <c r="B286" s="159" t="s">
        <v>270</v>
      </c>
      <c r="C286" s="159"/>
      <c r="D286" s="159"/>
      <c r="E286" s="29">
        <f>SUM(E287)</f>
        <v>200000</v>
      </c>
      <c r="F286" s="29">
        <f>SUM(F287)</f>
        <v>11800</v>
      </c>
      <c r="G286" s="118">
        <f t="shared" si="23"/>
        <v>5.8999999999999995</v>
      </c>
    </row>
    <row r="287" spans="1:7" s="13" customFormat="1" ht="12">
      <c r="A287" s="31"/>
      <c r="B287" s="160" t="s">
        <v>274</v>
      </c>
      <c r="C287" s="160"/>
      <c r="D287" s="160"/>
      <c r="E287" s="9">
        <f>SUM(E288)</f>
        <v>200000</v>
      </c>
      <c r="F287" s="9">
        <f>SUM(F288)</f>
        <v>11800</v>
      </c>
      <c r="G287" s="120">
        <f t="shared" si="23"/>
        <v>5.8999999999999995</v>
      </c>
    </row>
    <row r="288" spans="1:7" s="13" customFormat="1" ht="12">
      <c r="A288" s="26"/>
      <c r="B288" s="10" t="s">
        <v>76</v>
      </c>
      <c r="C288" s="153" t="s">
        <v>77</v>
      </c>
      <c r="D288" s="153"/>
      <c r="E288" s="12">
        <f>SUM(E289+E292)</f>
        <v>200000</v>
      </c>
      <c r="F288" s="12">
        <f>SUM(F289+F292)</f>
        <v>11800</v>
      </c>
      <c r="G288" s="118">
        <f t="shared" si="23"/>
        <v>5.8999999999999995</v>
      </c>
    </row>
    <row r="289" spans="1:7" s="13" customFormat="1" ht="12">
      <c r="A289" s="26"/>
      <c r="B289" s="10" t="s">
        <v>95</v>
      </c>
      <c r="C289" s="153" t="s">
        <v>96</v>
      </c>
      <c r="D289" s="153"/>
      <c r="E289" s="12">
        <f>SUM(E290)</f>
        <v>50000</v>
      </c>
      <c r="F289" s="12">
        <f>SUM(F290)</f>
        <v>0</v>
      </c>
      <c r="G289" s="118">
        <f t="shared" si="23"/>
        <v>0</v>
      </c>
    </row>
    <row r="290" spans="1:7" ht="12">
      <c r="A290" s="31"/>
      <c r="B290" s="10" t="s">
        <v>106</v>
      </c>
      <c r="C290" s="153" t="s">
        <v>107</v>
      </c>
      <c r="D290" s="153"/>
      <c r="E290" s="12">
        <f>SUM(E291)</f>
        <v>50000</v>
      </c>
      <c r="F290" s="12">
        <f>SUM(F291)</f>
        <v>0</v>
      </c>
      <c r="G290" s="118">
        <f t="shared" si="23"/>
        <v>0</v>
      </c>
    </row>
    <row r="291" spans="1:7" ht="12">
      <c r="A291" s="26"/>
      <c r="B291" s="32" t="s">
        <v>113</v>
      </c>
      <c r="C291" s="148" t="s">
        <v>114</v>
      </c>
      <c r="D291" s="148"/>
      <c r="E291" s="16">
        <v>50000</v>
      </c>
      <c r="F291" s="25">
        <v>0</v>
      </c>
      <c r="G291" s="118">
        <f t="shared" si="23"/>
        <v>0</v>
      </c>
    </row>
    <row r="292" spans="1:7" s="13" customFormat="1" ht="12">
      <c r="A292" s="26"/>
      <c r="B292" s="10" t="s">
        <v>178</v>
      </c>
      <c r="C292" s="153" t="s">
        <v>179</v>
      </c>
      <c r="D292" s="153"/>
      <c r="E292" s="12">
        <f>SUM(E293)</f>
        <v>150000</v>
      </c>
      <c r="F292" s="12">
        <f>SUM(F293)</f>
        <v>11800</v>
      </c>
      <c r="G292" s="118">
        <f t="shared" si="23"/>
        <v>7.866666666666666</v>
      </c>
    </row>
    <row r="293" spans="1:7" ht="12">
      <c r="A293" s="26"/>
      <c r="B293" s="10" t="s">
        <v>180</v>
      </c>
      <c r="C293" s="153" t="s">
        <v>181</v>
      </c>
      <c r="D293" s="153"/>
      <c r="E293" s="12">
        <f>SUM(E294)</f>
        <v>150000</v>
      </c>
      <c r="F293" s="12">
        <f>SUM(F294)</f>
        <v>11800</v>
      </c>
      <c r="G293" s="118">
        <f t="shared" si="23"/>
        <v>7.866666666666666</v>
      </c>
    </row>
    <row r="294" spans="1:7" ht="12">
      <c r="A294" s="26"/>
      <c r="B294" s="32" t="s">
        <v>183</v>
      </c>
      <c r="C294" s="148" t="s">
        <v>184</v>
      </c>
      <c r="D294" s="148"/>
      <c r="E294" s="16">
        <v>150000</v>
      </c>
      <c r="F294" s="25">
        <v>11800</v>
      </c>
      <c r="G294" s="118">
        <f t="shared" si="23"/>
        <v>7.866666666666666</v>
      </c>
    </row>
    <row r="295" spans="1:7" ht="13.5">
      <c r="A295" s="31"/>
      <c r="B295" s="159" t="s">
        <v>270</v>
      </c>
      <c r="C295" s="159"/>
      <c r="D295" s="159"/>
      <c r="E295" s="29">
        <f aca="true" t="shared" si="25" ref="E295:F299">SUM(E296)</f>
        <v>350000</v>
      </c>
      <c r="F295" s="29">
        <f t="shared" si="25"/>
        <v>0</v>
      </c>
      <c r="G295" s="118">
        <f t="shared" si="23"/>
        <v>0</v>
      </c>
    </row>
    <row r="296" spans="1:7" ht="12">
      <c r="A296" s="26"/>
      <c r="B296" s="160" t="s">
        <v>275</v>
      </c>
      <c r="C296" s="160"/>
      <c r="D296" s="160"/>
      <c r="E296" s="9">
        <f t="shared" si="25"/>
        <v>350000</v>
      </c>
      <c r="F296" s="9">
        <f t="shared" si="25"/>
        <v>0</v>
      </c>
      <c r="G296" s="120">
        <f t="shared" si="23"/>
        <v>0</v>
      </c>
    </row>
    <row r="297" spans="1:7" s="13" customFormat="1" ht="12">
      <c r="A297" s="31"/>
      <c r="B297" s="10" t="s">
        <v>185</v>
      </c>
      <c r="C297" s="153" t="s">
        <v>186</v>
      </c>
      <c r="D297" s="153"/>
      <c r="E297" s="12">
        <f>SUM(E298)</f>
        <v>350000</v>
      </c>
      <c r="F297" s="12">
        <f t="shared" si="25"/>
        <v>0</v>
      </c>
      <c r="G297" s="118">
        <f t="shared" si="23"/>
        <v>0</v>
      </c>
    </row>
    <row r="298" spans="1:7" ht="12">
      <c r="A298" s="31"/>
      <c r="B298" s="10" t="s">
        <v>187</v>
      </c>
      <c r="C298" s="153" t="s">
        <v>188</v>
      </c>
      <c r="D298" s="153"/>
      <c r="E298" s="12">
        <f>SUM(E299)</f>
        <v>350000</v>
      </c>
      <c r="F298" s="12">
        <f t="shared" si="25"/>
        <v>0</v>
      </c>
      <c r="G298" s="118">
        <f t="shared" si="23"/>
        <v>0</v>
      </c>
    </row>
    <row r="299" spans="1:7" s="13" customFormat="1" ht="12">
      <c r="A299" s="26"/>
      <c r="B299" s="10" t="s">
        <v>189</v>
      </c>
      <c r="C299" s="153" t="s">
        <v>190</v>
      </c>
      <c r="D299" s="153"/>
      <c r="E299" s="12">
        <f>SUM(E300)</f>
        <v>350000</v>
      </c>
      <c r="F299" s="12">
        <f t="shared" si="25"/>
        <v>0</v>
      </c>
      <c r="G299" s="118">
        <f t="shared" si="23"/>
        <v>0</v>
      </c>
    </row>
    <row r="300" spans="1:7" s="13" customFormat="1" ht="12">
      <c r="A300" s="31"/>
      <c r="B300" s="32" t="s">
        <v>192</v>
      </c>
      <c r="C300" s="164" t="s">
        <v>301</v>
      </c>
      <c r="D300" s="148"/>
      <c r="E300" s="16">
        <v>350000</v>
      </c>
      <c r="F300" s="25">
        <v>0</v>
      </c>
      <c r="G300" s="118">
        <f t="shared" si="23"/>
        <v>0</v>
      </c>
    </row>
    <row r="301" spans="1:7" ht="12">
      <c r="A301" s="31"/>
      <c r="B301" s="158" t="s">
        <v>276</v>
      </c>
      <c r="C301" s="158"/>
      <c r="D301" s="158"/>
      <c r="E301" s="27">
        <f>SUM(E303+E316)</f>
        <v>470000</v>
      </c>
      <c r="F301" s="27">
        <f>SUM(F303+F316)</f>
        <v>19333.28</v>
      </c>
      <c r="G301" s="123">
        <f t="shared" si="23"/>
        <v>4.113463829787234</v>
      </c>
    </row>
    <row r="302" spans="1:7" s="13" customFormat="1" ht="13.5">
      <c r="A302" s="26"/>
      <c r="B302" s="159" t="s">
        <v>277</v>
      </c>
      <c r="C302" s="159"/>
      <c r="D302" s="159"/>
      <c r="E302" s="29">
        <f>SUM(E303)</f>
        <v>70000</v>
      </c>
      <c r="F302" s="29">
        <f>SUM(F303)</f>
        <v>19333.28</v>
      </c>
      <c r="G302" s="118">
        <f t="shared" si="23"/>
        <v>27.618971428571427</v>
      </c>
    </row>
    <row r="303" spans="1:7" s="13" customFormat="1" ht="13.5">
      <c r="A303" s="28"/>
      <c r="B303" s="160" t="s">
        <v>278</v>
      </c>
      <c r="C303" s="160"/>
      <c r="D303" s="160"/>
      <c r="E303" s="9">
        <f>SUM(E304)</f>
        <v>70000</v>
      </c>
      <c r="F303" s="9">
        <f>SUM(F304)</f>
        <v>19333.28</v>
      </c>
      <c r="G303" s="120">
        <f t="shared" si="23"/>
        <v>27.618971428571427</v>
      </c>
    </row>
    <row r="304" spans="1:7" s="30" customFormat="1" ht="13.5">
      <c r="A304" s="26"/>
      <c r="B304" s="10" t="s">
        <v>76</v>
      </c>
      <c r="C304" s="153" t="s">
        <v>77</v>
      </c>
      <c r="D304" s="153"/>
      <c r="E304" s="12">
        <f>SUM(E305+E310)</f>
        <v>70000</v>
      </c>
      <c r="F304" s="12">
        <f>SUM(F305+F310)</f>
        <v>19333.28</v>
      </c>
      <c r="G304" s="118">
        <f t="shared" si="23"/>
        <v>27.618971428571427</v>
      </c>
    </row>
    <row r="305" spans="1:7" ht="12">
      <c r="A305" s="31"/>
      <c r="B305" s="10" t="s">
        <v>95</v>
      </c>
      <c r="C305" s="153" t="s">
        <v>96</v>
      </c>
      <c r="D305" s="153"/>
      <c r="E305" s="12">
        <f>SUM(E306+E308)</f>
        <v>20000</v>
      </c>
      <c r="F305" s="12">
        <f>SUM(F306+F308)</f>
        <v>2533.48</v>
      </c>
      <c r="G305" s="118">
        <f t="shared" si="23"/>
        <v>12.6674</v>
      </c>
    </row>
    <row r="306" spans="1:7" ht="12">
      <c r="A306" s="31"/>
      <c r="B306" s="10" t="s">
        <v>106</v>
      </c>
      <c r="C306" s="153" t="s">
        <v>107</v>
      </c>
      <c r="D306" s="153"/>
      <c r="E306" s="12">
        <f>SUM(E307)</f>
        <v>10000</v>
      </c>
      <c r="F306" s="12">
        <f>SUM(F307)</f>
        <v>90</v>
      </c>
      <c r="G306" s="118">
        <f t="shared" si="23"/>
        <v>0.8999999999999999</v>
      </c>
    </row>
    <row r="307" spans="1:7" s="13" customFormat="1" ht="12">
      <c r="A307" s="31"/>
      <c r="B307" s="32" t="s">
        <v>113</v>
      </c>
      <c r="C307" s="148" t="s">
        <v>114</v>
      </c>
      <c r="D307" s="148"/>
      <c r="E307" s="16">
        <v>10000</v>
      </c>
      <c r="F307" s="25">
        <v>90</v>
      </c>
      <c r="G307" s="118">
        <f t="shared" si="23"/>
        <v>0.8999999999999999</v>
      </c>
    </row>
    <row r="308" spans="1:7" s="13" customFormat="1" ht="12">
      <c r="A308" s="26"/>
      <c r="B308" s="10" t="s">
        <v>119</v>
      </c>
      <c r="C308" s="153" t="s">
        <v>120</v>
      </c>
      <c r="D308" s="153"/>
      <c r="E308" s="12">
        <f>SUM(E309)</f>
        <v>10000</v>
      </c>
      <c r="F308" s="12">
        <f>SUM(F309)</f>
        <v>2443.48</v>
      </c>
      <c r="G308" s="118">
        <f t="shared" si="23"/>
        <v>24.434800000000003</v>
      </c>
    </row>
    <row r="309" spans="1:7" s="13" customFormat="1" ht="12">
      <c r="A309" s="26"/>
      <c r="B309" s="32" t="s">
        <v>133</v>
      </c>
      <c r="C309" s="148" t="s">
        <v>134</v>
      </c>
      <c r="D309" s="148"/>
      <c r="E309" s="16">
        <v>10000</v>
      </c>
      <c r="F309" s="25">
        <v>2443.48</v>
      </c>
      <c r="G309" s="118">
        <f t="shared" si="23"/>
        <v>24.434800000000003</v>
      </c>
    </row>
    <row r="310" spans="1:7" ht="13.5">
      <c r="A310" s="28"/>
      <c r="B310" s="10" t="s">
        <v>163</v>
      </c>
      <c r="C310" s="153" t="s">
        <v>164</v>
      </c>
      <c r="D310" s="153"/>
      <c r="E310" s="12">
        <f>SUM(E311+E313)</f>
        <v>50000</v>
      </c>
      <c r="F310" s="12">
        <f>SUM(F311+F313)</f>
        <v>16799.8</v>
      </c>
      <c r="G310" s="118">
        <f t="shared" si="23"/>
        <v>33.599599999999995</v>
      </c>
    </row>
    <row r="311" spans="1:7" ht="13.5">
      <c r="A311" s="28"/>
      <c r="B311" s="10">
        <v>363</v>
      </c>
      <c r="C311" s="169" t="s">
        <v>338</v>
      </c>
      <c r="D311" s="170"/>
      <c r="E311" s="12">
        <f>SUM(E312)</f>
        <v>0</v>
      </c>
      <c r="F311" s="12">
        <f>SUM(F312)</f>
        <v>16799.8</v>
      </c>
      <c r="G311" s="118">
        <v>100</v>
      </c>
    </row>
    <row r="312" spans="1:7" s="102" customFormat="1" ht="12.75">
      <c r="A312" s="103"/>
      <c r="B312" s="100">
        <v>3631</v>
      </c>
      <c r="C312" s="171" t="s">
        <v>339</v>
      </c>
      <c r="D312" s="172"/>
      <c r="E312" s="101">
        <v>0</v>
      </c>
      <c r="F312" s="101">
        <v>16799.8</v>
      </c>
      <c r="G312" s="119">
        <v>100</v>
      </c>
    </row>
    <row r="313" spans="1:7" s="30" customFormat="1" ht="13.5">
      <c r="A313" s="26"/>
      <c r="B313" s="10" t="s">
        <v>165</v>
      </c>
      <c r="C313" s="153" t="s">
        <v>166</v>
      </c>
      <c r="D313" s="153"/>
      <c r="E313" s="12">
        <f>SUM(E314)</f>
        <v>50000</v>
      </c>
      <c r="F313" s="12">
        <f>SUM(F314)</f>
        <v>0</v>
      </c>
      <c r="G313" s="118">
        <f t="shared" si="23"/>
        <v>0</v>
      </c>
    </row>
    <row r="314" spans="1:7" ht="12">
      <c r="A314" s="31"/>
      <c r="B314" s="32" t="s">
        <v>167</v>
      </c>
      <c r="C314" s="148" t="s">
        <v>168</v>
      </c>
      <c r="D314" s="148"/>
      <c r="E314" s="16">
        <v>50000</v>
      </c>
      <c r="F314" s="25">
        <v>0</v>
      </c>
      <c r="G314" s="118">
        <f t="shared" si="23"/>
        <v>0</v>
      </c>
    </row>
    <row r="315" spans="1:7" ht="13.5">
      <c r="A315" s="31"/>
      <c r="B315" s="159" t="s">
        <v>277</v>
      </c>
      <c r="C315" s="159"/>
      <c r="D315" s="159"/>
      <c r="E315" s="29">
        <f aca="true" t="shared" si="26" ref="E315:F319">SUM(E316)</f>
        <v>400000</v>
      </c>
      <c r="F315" s="29">
        <f t="shared" si="26"/>
        <v>0</v>
      </c>
      <c r="G315" s="118">
        <f t="shared" si="23"/>
        <v>0</v>
      </c>
    </row>
    <row r="316" spans="1:7" s="13" customFormat="1" ht="12">
      <c r="A316" s="31"/>
      <c r="B316" s="160" t="s">
        <v>279</v>
      </c>
      <c r="C316" s="160"/>
      <c r="D316" s="160"/>
      <c r="E316" s="9">
        <f t="shared" si="26"/>
        <v>400000</v>
      </c>
      <c r="F316" s="9">
        <f t="shared" si="26"/>
        <v>0</v>
      </c>
      <c r="G316" s="120">
        <f t="shared" si="23"/>
        <v>0</v>
      </c>
    </row>
    <row r="317" spans="1:7" s="13" customFormat="1" ht="12">
      <c r="A317" s="26"/>
      <c r="B317" s="10" t="s">
        <v>185</v>
      </c>
      <c r="C317" s="153" t="s">
        <v>186</v>
      </c>
      <c r="D317" s="153"/>
      <c r="E317" s="12">
        <f>SUM(E318)</f>
        <v>400000</v>
      </c>
      <c r="F317" s="12">
        <f t="shared" si="26"/>
        <v>0</v>
      </c>
      <c r="G317" s="118">
        <f t="shared" si="23"/>
        <v>0</v>
      </c>
    </row>
    <row r="318" spans="1:7" s="13" customFormat="1" ht="12">
      <c r="A318" s="31"/>
      <c r="B318" s="10" t="s">
        <v>187</v>
      </c>
      <c r="C318" s="153" t="s">
        <v>188</v>
      </c>
      <c r="D318" s="153"/>
      <c r="E318" s="12">
        <f>SUM(E319)</f>
        <v>400000</v>
      </c>
      <c r="F318" s="12">
        <f t="shared" si="26"/>
        <v>0</v>
      </c>
      <c r="G318" s="118">
        <f t="shared" si="23"/>
        <v>0</v>
      </c>
    </row>
    <row r="319" spans="1:7" ht="12">
      <c r="A319" s="31"/>
      <c r="B319" s="10" t="s">
        <v>198</v>
      </c>
      <c r="C319" s="153" t="s">
        <v>199</v>
      </c>
      <c r="D319" s="153"/>
      <c r="E319" s="12">
        <f>SUM(E320)</f>
        <v>400000</v>
      </c>
      <c r="F319" s="12">
        <f t="shared" si="26"/>
        <v>0</v>
      </c>
      <c r="G319" s="118">
        <f t="shared" si="23"/>
        <v>0</v>
      </c>
    </row>
    <row r="320" spans="1:7" s="13" customFormat="1" ht="12">
      <c r="A320" s="26"/>
      <c r="B320" s="32" t="s">
        <v>205</v>
      </c>
      <c r="C320" s="164" t="s">
        <v>302</v>
      </c>
      <c r="D320" s="148"/>
      <c r="E320" s="16">
        <v>400000</v>
      </c>
      <c r="F320" s="25">
        <v>0</v>
      </c>
      <c r="G320" s="118">
        <f t="shared" si="23"/>
        <v>0</v>
      </c>
    </row>
    <row r="321" spans="1:7" s="13" customFormat="1" ht="13.5">
      <c r="A321" s="28"/>
      <c r="B321" s="158" t="s">
        <v>228</v>
      </c>
      <c r="C321" s="158"/>
      <c r="D321" s="158"/>
      <c r="E321" s="27">
        <f>SUM(E323)</f>
        <v>135000</v>
      </c>
      <c r="F321" s="27">
        <f>SUM(F323)</f>
        <v>385</v>
      </c>
      <c r="G321" s="123">
        <f t="shared" si="23"/>
        <v>0.2851851851851852</v>
      </c>
    </row>
    <row r="322" spans="1:7" s="30" customFormat="1" ht="13.5">
      <c r="A322" s="26"/>
      <c r="B322" s="159" t="s">
        <v>277</v>
      </c>
      <c r="C322" s="159"/>
      <c r="D322" s="159"/>
      <c r="E322" s="29">
        <f>SUM(E323)</f>
        <v>135000</v>
      </c>
      <c r="F322" s="29">
        <f>SUM(F323)</f>
        <v>385</v>
      </c>
      <c r="G322" s="118">
        <f t="shared" si="23"/>
        <v>0.2851851851851852</v>
      </c>
    </row>
    <row r="323" spans="1:7" ht="12">
      <c r="A323" s="31"/>
      <c r="B323" s="160" t="s">
        <v>238</v>
      </c>
      <c r="C323" s="160"/>
      <c r="D323" s="160"/>
      <c r="E323" s="9">
        <f>SUM(E324)</f>
        <v>135000</v>
      </c>
      <c r="F323" s="9">
        <f>SUM(F324)</f>
        <v>385</v>
      </c>
      <c r="G323" s="120">
        <f t="shared" si="23"/>
        <v>0.2851851851851852</v>
      </c>
    </row>
    <row r="324" spans="1:7" ht="12">
      <c r="A324" s="31"/>
      <c r="B324" s="10" t="s">
        <v>76</v>
      </c>
      <c r="C324" s="153" t="s">
        <v>77</v>
      </c>
      <c r="D324" s="153"/>
      <c r="E324" s="12">
        <f>SUM(E325+E328)</f>
        <v>135000</v>
      </c>
      <c r="F324" s="12">
        <f>SUM(F325+F328)</f>
        <v>385</v>
      </c>
      <c r="G324" s="118">
        <f t="shared" si="23"/>
        <v>0.2851851851851852</v>
      </c>
    </row>
    <row r="325" spans="1:7" s="13" customFormat="1" ht="12">
      <c r="A325" s="31"/>
      <c r="B325" s="10" t="s">
        <v>95</v>
      </c>
      <c r="C325" s="153" t="s">
        <v>96</v>
      </c>
      <c r="D325" s="153"/>
      <c r="E325" s="12">
        <f>SUM(E326)</f>
        <v>50000</v>
      </c>
      <c r="F325" s="12">
        <f>SUM(F326)</f>
        <v>385</v>
      </c>
      <c r="G325" s="118">
        <f t="shared" si="23"/>
        <v>0.77</v>
      </c>
    </row>
    <row r="326" spans="1:7" s="13" customFormat="1" ht="12">
      <c r="A326" s="26"/>
      <c r="B326" s="10" t="s">
        <v>139</v>
      </c>
      <c r="C326" s="153" t="s">
        <v>140</v>
      </c>
      <c r="D326" s="153"/>
      <c r="E326" s="12">
        <f>SUM(E327)</f>
        <v>50000</v>
      </c>
      <c r="F326" s="12">
        <f>SUM(F327)</f>
        <v>385</v>
      </c>
      <c r="G326" s="118">
        <f t="shared" si="23"/>
        <v>0.77</v>
      </c>
    </row>
    <row r="327" spans="1:7" s="13" customFormat="1" ht="12">
      <c r="A327" s="26"/>
      <c r="B327" s="32" t="s">
        <v>152</v>
      </c>
      <c r="C327" s="148" t="s">
        <v>140</v>
      </c>
      <c r="D327" s="148"/>
      <c r="E327" s="16">
        <v>50000</v>
      </c>
      <c r="F327" s="25">
        <v>385</v>
      </c>
      <c r="G327" s="118">
        <f t="shared" si="23"/>
        <v>0.77</v>
      </c>
    </row>
    <row r="328" spans="1:7" ht="13.5">
      <c r="A328" s="28"/>
      <c r="B328" s="10" t="s">
        <v>178</v>
      </c>
      <c r="C328" s="153" t="s">
        <v>179</v>
      </c>
      <c r="D328" s="153"/>
      <c r="E328" s="12">
        <f>SUM(E329)</f>
        <v>85000</v>
      </c>
      <c r="F328" s="12">
        <f>SUM(F329)</f>
        <v>0</v>
      </c>
      <c r="G328" s="118">
        <f t="shared" si="23"/>
        <v>0</v>
      </c>
    </row>
    <row r="329" spans="1:7" s="30" customFormat="1" ht="13.5">
      <c r="A329" s="26"/>
      <c r="B329" s="10" t="s">
        <v>180</v>
      </c>
      <c r="C329" s="153" t="s">
        <v>181</v>
      </c>
      <c r="D329" s="153"/>
      <c r="E329" s="12">
        <f>SUM(E330)</f>
        <v>85000</v>
      </c>
      <c r="F329" s="12">
        <f>SUM(F330)</f>
        <v>0</v>
      </c>
      <c r="G329" s="118">
        <f t="shared" si="23"/>
        <v>0</v>
      </c>
    </row>
    <row r="330" spans="1:7" ht="12">
      <c r="A330" s="31"/>
      <c r="B330" s="32" t="s">
        <v>183</v>
      </c>
      <c r="C330" s="148" t="s">
        <v>280</v>
      </c>
      <c r="D330" s="148"/>
      <c r="E330" s="16">
        <v>85000</v>
      </c>
      <c r="F330" s="25">
        <v>0</v>
      </c>
      <c r="G330" s="118">
        <f t="shared" si="23"/>
        <v>0</v>
      </c>
    </row>
    <row r="331" spans="1:7" ht="12">
      <c r="A331"/>
      <c r="G331" s="127"/>
    </row>
    <row r="332" spans="2:7" s="13" customFormat="1" ht="12">
      <c r="B332"/>
      <c r="C332"/>
      <c r="D332" s="43" t="s">
        <v>281</v>
      </c>
      <c r="E332" s="3"/>
      <c r="F332" s="3"/>
      <c r="G332" s="127"/>
    </row>
    <row r="333" spans="2:7" s="13" customFormat="1" ht="12">
      <c r="B333"/>
      <c r="C333" s="44" t="s">
        <v>282</v>
      </c>
      <c r="D333" t="s">
        <v>283</v>
      </c>
      <c r="E333" s="3">
        <f>SUM(E41+E56+E7+E17+E83)</f>
        <v>1178000</v>
      </c>
      <c r="F333" s="3">
        <f>SUM(F41+F56+F7+F17+F83)</f>
        <v>366316.34</v>
      </c>
      <c r="G333" s="127">
        <f aca="true" t="shared" si="27" ref="G333:G339">(F333/E333)*100</f>
        <v>31.096463497453314</v>
      </c>
    </row>
    <row r="334" spans="2:7" s="13" customFormat="1" ht="12">
      <c r="B334"/>
      <c r="C334" s="44" t="s">
        <v>284</v>
      </c>
      <c r="D334" t="s">
        <v>285</v>
      </c>
      <c r="E334" s="3">
        <f>SUM(E185+E191)</f>
        <v>160000</v>
      </c>
      <c r="F334" s="3">
        <f>SUM(F185+F191)</f>
        <v>111563.83</v>
      </c>
      <c r="G334" s="127">
        <f t="shared" si="27"/>
        <v>69.72739375</v>
      </c>
    </row>
    <row r="335" spans="1:7" ht="12">
      <c r="A335"/>
      <c r="C335" s="44" t="s">
        <v>286</v>
      </c>
      <c r="D335" t="s">
        <v>287</v>
      </c>
      <c r="E335" s="3">
        <f>SUM(E102+E149+E172)</f>
        <v>3855000</v>
      </c>
      <c r="F335" s="3">
        <f>SUM(F102+F149+F172)</f>
        <v>815624.13</v>
      </c>
      <c r="G335" s="127">
        <f t="shared" si="27"/>
        <v>21.157564980544745</v>
      </c>
    </row>
    <row r="336" spans="1:7" ht="12">
      <c r="A336"/>
      <c r="C336" s="44" t="s">
        <v>288</v>
      </c>
      <c r="D336" t="s">
        <v>289</v>
      </c>
      <c r="E336" s="3">
        <f>SUM(E92+E108+E116+E125+E131+E158+E165+E207+E224)</f>
        <v>9877000</v>
      </c>
      <c r="F336" s="3">
        <f>SUM(F92+F108+F116+F125+F131+F158+F165+F207+F224)</f>
        <v>569209.71</v>
      </c>
      <c r="G336" s="127">
        <f t="shared" si="27"/>
        <v>5.762981775842866</v>
      </c>
    </row>
    <row r="337" spans="2:7" s="13" customFormat="1" ht="12">
      <c r="B337"/>
      <c r="C337" s="44" t="s">
        <v>290</v>
      </c>
      <c r="D337" t="s">
        <v>291</v>
      </c>
      <c r="E337" s="3">
        <f>SUM(E259+E279+E286+E295)</f>
        <v>915000</v>
      </c>
      <c r="F337" s="3">
        <f>SUM(F259+F279+F286+F295)</f>
        <v>53383.34</v>
      </c>
      <c r="G337" s="127">
        <f t="shared" si="27"/>
        <v>5.834244808743169</v>
      </c>
    </row>
    <row r="338" spans="2:7" s="13" customFormat="1" ht="12">
      <c r="B338"/>
      <c r="C338" s="44" t="s">
        <v>292</v>
      </c>
      <c r="D338" t="s">
        <v>293</v>
      </c>
      <c r="E338" s="3">
        <f>SUM(E322+E315+E302)</f>
        <v>605000</v>
      </c>
      <c r="F338" s="3">
        <f>SUM(F322+F315+F302)</f>
        <v>19718.28</v>
      </c>
      <c r="G338" s="127">
        <f t="shared" si="27"/>
        <v>3.2592198347107435</v>
      </c>
    </row>
    <row r="339" spans="2:7" s="30" customFormat="1" ht="13.5">
      <c r="B339"/>
      <c r="C339" s="44" t="s">
        <v>294</v>
      </c>
      <c r="D339" t="s">
        <v>295</v>
      </c>
      <c r="E339" s="3">
        <f>SUM(E233+E240+E252)</f>
        <v>170000</v>
      </c>
      <c r="F339" s="3">
        <f>SUM(F233+F240+F252)</f>
        <v>45961.73</v>
      </c>
      <c r="G339" s="127">
        <f t="shared" si="27"/>
        <v>27.036311764705882</v>
      </c>
    </row>
    <row r="340" ht="12">
      <c r="A340"/>
    </row>
    <row r="341" spans="1:4" ht="12">
      <c r="A341"/>
      <c r="D341" s="2" t="s">
        <v>298</v>
      </c>
    </row>
    <row r="342" spans="1:7" s="13" customFormat="1" ht="12.75" customHeight="1">
      <c r="A342" s="151" t="s">
        <v>346</v>
      </c>
      <c r="B342" s="151"/>
      <c r="C342" s="151"/>
      <c r="D342" s="151"/>
      <c r="E342" s="151"/>
      <c r="F342" s="151"/>
      <c r="G342" s="86"/>
    </row>
    <row r="343" spans="1:7" s="13" customFormat="1" ht="12">
      <c r="A343" s="151"/>
      <c r="B343" s="151"/>
      <c r="C343" s="151"/>
      <c r="D343" s="151"/>
      <c r="E343" s="151"/>
      <c r="F343" s="151"/>
      <c r="G343" s="86"/>
    </row>
    <row r="344" spans="2:7" s="13" customFormat="1" ht="12">
      <c r="B344"/>
      <c r="C344"/>
      <c r="D344"/>
      <c r="E344" s="3"/>
      <c r="F344" s="3"/>
      <c r="G344" s="86"/>
    </row>
    <row r="345" spans="1:3" ht="12">
      <c r="A345" s="152"/>
      <c r="B345" s="152"/>
      <c r="C345" s="152"/>
    </row>
    <row r="346" spans="1:7" s="13" customFormat="1" ht="12">
      <c r="A346" s="152"/>
      <c r="B346" s="152"/>
      <c r="C346" s="152"/>
      <c r="D346"/>
      <c r="E346" s="3"/>
      <c r="F346" s="3"/>
      <c r="G346" s="86"/>
    </row>
    <row r="347" spans="1:7" s="13" customFormat="1" ht="12">
      <c r="A347" s="152"/>
      <c r="B347" s="152"/>
      <c r="C347" s="152"/>
      <c r="D347"/>
      <c r="E347" s="3"/>
      <c r="F347" s="3"/>
      <c r="G347" s="86"/>
    </row>
    <row r="348" spans="2:3" ht="12">
      <c r="B348" s="46"/>
      <c r="C348" s="46"/>
    </row>
    <row r="350" spans="5:6" ht="12">
      <c r="E350" s="149" t="s">
        <v>299</v>
      </c>
      <c r="F350" s="149"/>
    </row>
    <row r="351" spans="5:6" ht="12">
      <c r="E351" s="150" t="s">
        <v>300</v>
      </c>
      <c r="F351" s="150"/>
    </row>
    <row r="360" ht="12.75" customHeight="1"/>
    <row r="361" ht="12">
      <c r="A361" s="47"/>
    </row>
    <row r="362" ht="12">
      <c r="A362" s="47"/>
    </row>
    <row r="366" ht="12.75" customHeight="1"/>
    <row r="367" ht="12">
      <c r="A367" s="47"/>
    </row>
  </sheetData>
  <sheetProtection selectLockedCells="1" selectUnlockedCells="1"/>
  <mergeCells count="323">
    <mergeCell ref="B143:D143"/>
    <mergeCell ref="B144:D144"/>
    <mergeCell ref="C195:D195"/>
    <mergeCell ref="C196:D196"/>
    <mergeCell ref="C145:D145"/>
    <mergeCell ref="C146:D146"/>
    <mergeCell ref="C147:D147"/>
    <mergeCell ref="C148:D148"/>
    <mergeCell ref="C189:D189"/>
    <mergeCell ref="C190:D190"/>
    <mergeCell ref="B137:D137"/>
    <mergeCell ref="B138:D138"/>
    <mergeCell ref="C139:D139"/>
    <mergeCell ref="C140:D140"/>
    <mergeCell ref="C141:D141"/>
    <mergeCell ref="C142:D142"/>
    <mergeCell ref="C326:D326"/>
    <mergeCell ref="C327:D327"/>
    <mergeCell ref="C328:D328"/>
    <mergeCell ref="C329:D329"/>
    <mergeCell ref="C330:D330"/>
    <mergeCell ref="C320:D320"/>
    <mergeCell ref="B321:D321"/>
    <mergeCell ref="B322:D322"/>
    <mergeCell ref="B323:D323"/>
    <mergeCell ref="C324:D324"/>
    <mergeCell ref="C325:D325"/>
    <mergeCell ref="C314:D314"/>
    <mergeCell ref="B315:D315"/>
    <mergeCell ref="B316:D316"/>
    <mergeCell ref="C317:D317"/>
    <mergeCell ref="C318:D318"/>
    <mergeCell ref="C319:D319"/>
    <mergeCell ref="C306:D306"/>
    <mergeCell ref="C307:D307"/>
    <mergeCell ref="C308:D308"/>
    <mergeCell ref="C309:D309"/>
    <mergeCell ref="C310:D310"/>
    <mergeCell ref="C313:D313"/>
    <mergeCell ref="C312:D312"/>
    <mergeCell ref="C311:D311"/>
    <mergeCell ref="C300:D300"/>
    <mergeCell ref="B301:D301"/>
    <mergeCell ref="B302:D302"/>
    <mergeCell ref="B303:D303"/>
    <mergeCell ref="C304:D304"/>
    <mergeCell ref="C305:D305"/>
    <mergeCell ref="C294:D294"/>
    <mergeCell ref="B295:D295"/>
    <mergeCell ref="B296:D296"/>
    <mergeCell ref="C297:D297"/>
    <mergeCell ref="C298:D298"/>
    <mergeCell ref="C299:D299"/>
    <mergeCell ref="C288:D288"/>
    <mergeCell ref="C289:D289"/>
    <mergeCell ref="C290:D290"/>
    <mergeCell ref="C291:D291"/>
    <mergeCell ref="C292:D292"/>
    <mergeCell ref="C293:D293"/>
    <mergeCell ref="C282:D282"/>
    <mergeCell ref="C283:D283"/>
    <mergeCell ref="C284:D284"/>
    <mergeCell ref="B285:D285"/>
    <mergeCell ref="B286:D286"/>
    <mergeCell ref="B287:D287"/>
    <mergeCell ref="C276:D276"/>
    <mergeCell ref="C277:D277"/>
    <mergeCell ref="C278:D278"/>
    <mergeCell ref="B279:D279"/>
    <mergeCell ref="B280:D280"/>
    <mergeCell ref="C281:D281"/>
    <mergeCell ref="C270:D270"/>
    <mergeCell ref="C271:D271"/>
    <mergeCell ref="C272:D272"/>
    <mergeCell ref="C273:D273"/>
    <mergeCell ref="C274:D274"/>
    <mergeCell ref="C275:D275"/>
    <mergeCell ref="C264:D264"/>
    <mergeCell ref="C265:D265"/>
    <mergeCell ref="C266:D266"/>
    <mergeCell ref="C267:D267"/>
    <mergeCell ref="C268:D268"/>
    <mergeCell ref="C269:D269"/>
    <mergeCell ref="B258:D258"/>
    <mergeCell ref="B259:D259"/>
    <mergeCell ref="B260:D260"/>
    <mergeCell ref="C261:D261"/>
    <mergeCell ref="C262:D262"/>
    <mergeCell ref="C263:D263"/>
    <mergeCell ref="B252:D252"/>
    <mergeCell ref="B253:D253"/>
    <mergeCell ref="C254:D254"/>
    <mergeCell ref="C255:D255"/>
    <mergeCell ref="C256:D256"/>
    <mergeCell ref="C257:D257"/>
    <mergeCell ref="C246:D246"/>
    <mergeCell ref="C247:D247"/>
    <mergeCell ref="C248:D248"/>
    <mergeCell ref="C249:D249"/>
    <mergeCell ref="C250:D250"/>
    <mergeCell ref="C251:D251"/>
    <mergeCell ref="B240:D240"/>
    <mergeCell ref="B241:D241"/>
    <mergeCell ref="C242:D242"/>
    <mergeCell ref="C243:D243"/>
    <mergeCell ref="C244:D244"/>
    <mergeCell ref="C245:D245"/>
    <mergeCell ref="B234:D234"/>
    <mergeCell ref="C235:D235"/>
    <mergeCell ref="C236:D236"/>
    <mergeCell ref="C237:D237"/>
    <mergeCell ref="C238:D238"/>
    <mergeCell ref="C239:D239"/>
    <mergeCell ref="C228:D228"/>
    <mergeCell ref="C229:D229"/>
    <mergeCell ref="C230:D230"/>
    <mergeCell ref="C231:D231"/>
    <mergeCell ref="B232:D232"/>
    <mergeCell ref="B233:D233"/>
    <mergeCell ref="C219:D219"/>
    <mergeCell ref="C220:D220"/>
    <mergeCell ref="B224:D224"/>
    <mergeCell ref="B225:D225"/>
    <mergeCell ref="C226:D226"/>
    <mergeCell ref="C227:D227"/>
    <mergeCell ref="C221:D221"/>
    <mergeCell ref="C222:D222"/>
    <mergeCell ref="C223:D223"/>
    <mergeCell ref="C213:D213"/>
    <mergeCell ref="C214:D214"/>
    <mergeCell ref="C215:D215"/>
    <mergeCell ref="C216:D216"/>
    <mergeCell ref="C217:D217"/>
    <mergeCell ref="C218:D218"/>
    <mergeCell ref="B207:D207"/>
    <mergeCell ref="B208:D208"/>
    <mergeCell ref="C209:D209"/>
    <mergeCell ref="C210:D210"/>
    <mergeCell ref="C211:D211"/>
    <mergeCell ref="C212:D212"/>
    <mergeCell ref="C197:D197"/>
    <mergeCell ref="C198:D198"/>
    <mergeCell ref="C199:D199"/>
    <mergeCell ref="B206:D206"/>
    <mergeCell ref="B201:D201"/>
    <mergeCell ref="C202:D202"/>
    <mergeCell ref="C203:D203"/>
    <mergeCell ref="C204:D204"/>
    <mergeCell ref="C205:D205"/>
    <mergeCell ref="B200:D200"/>
    <mergeCell ref="C177:D177"/>
    <mergeCell ref="C178:D178"/>
    <mergeCell ref="C179:D179"/>
    <mergeCell ref="B191:D191"/>
    <mergeCell ref="B192:D192"/>
    <mergeCell ref="C193:D193"/>
    <mergeCell ref="C180:D180"/>
    <mergeCell ref="B184:D184"/>
    <mergeCell ref="B185:D185"/>
    <mergeCell ref="B186:D186"/>
    <mergeCell ref="C171:D171"/>
    <mergeCell ref="B172:D172"/>
    <mergeCell ref="B173:D173"/>
    <mergeCell ref="C174:D174"/>
    <mergeCell ref="C175:D175"/>
    <mergeCell ref="C176:D176"/>
    <mergeCell ref="B165:D165"/>
    <mergeCell ref="B166:D166"/>
    <mergeCell ref="C167:D167"/>
    <mergeCell ref="C168:D168"/>
    <mergeCell ref="C169:D169"/>
    <mergeCell ref="C170:D170"/>
    <mergeCell ref="C155:D155"/>
    <mergeCell ref="C156:D156"/>
    <mergeCell ref="C157:D157"/>
    <mergeCell ref="C162:D162"/>
    <mergeCell ref="C163:D163"/>
    <mergeCell ref="B164:D164"/>
    <mergeCell ref="B149:D149"/>
    <mergeCell ref="B150:D150"/>
    <mergeCell ref="C151:D151"/>
    <mergeCell ref="C152:D152"/>
    <mergeCell ref="C153:D153"/>
    <mergeCell ref="C154:D154"/>
    <mergeCell ref="C133:D133"/>
    <mergeCell ref="C134:D134"/>
    <mergeCell ref="C135:D135"/>
    <mergeCell ref="C136:D136"/>
    <mergeCell ref="A345:C345"/>
    <mergeCell ref="A346:C346"/>
    <mergeCell ref="B158:D158"/>
    <mergeCell ref="B159:D159"/>
    <mergeCell ref="C160:D160"/>
    <mergeCell ref="C161:D161"/>
    <mergeCell ref="C127:D127"/>
    <mergeCell ref="C128:D128"/>
    <mergeCell ref="C129:D129"/>
    <mergeCell ref="C130:D130"/>
    <mergeCell ref="B131:D131"/>
    <mergeCell ref="B132:D132"/>
    <mergeCell ref="C121:D121"/>
    <mergeCell ref="C122:D122"/>
    <mergeCell ref="C123:D123"/>
    <mergeCell ref="C124:D124"/>
    <mergeCell ref="B125:D125"/>
    <mergeCell ref="B126:D126"/>
    <mergeCell ref="C115:D115"/>
    <mergeCell ref="B116:D116"/>
    <mergeCell ref="B117:D117"/>
    <mergeCell ref="C118:D118"/>
    <mergeCell ref="C119:D119"/>
    <mergeCell ref="C120:D120"/>
    <mergeCell ref="B109:D109"/>
    <mergeCell ref="C110:D110"/>
    <mergeCell ref="C111:D111"/>
    <mergeCell ref="C112:D112"/>
    <mergeCell ref="C113:D113"/>
    <mergeCell ref="C114:D114"/>
    <mergeCell ref="B103:D103"/>
    <mergeCell ref="C104:D104"/>
    <mergeCell ref="C105:D105"/>
    <mergeCell ref="C106:D106"/>
    <mergeCell ref="C107:D107"/>
    <mergeCell ref="B108:D108"/>
    <mergeCell ref="C97:D97"/>
    <mergeCell ref="C98:D98"/>
    <mergeCell ref="C99:D99"/>
    <mergeCell ref="C100:D100"/>
    <mergeCell ref="C101:D101"/>
    <mergeCell ref="B102:D102"/>
    <mergeCell ref="B91:D91"/>
    <mergeCell ref="B92:D92"/>
    <mergeCell ref="B93:D93"/>
    <mergeCell ref="C94:D94"/>
    <mergeCell ref="C95:D95"/>
    <mergeCell ref="C96:D96"/>
    <mergeCell ref="C85:D85"/>
    <mergeCell ref="C86:D86"/>
    <mergeCell ref="C87:D87"/>
    <mergeCell ref="C88:D88"/>
    <mergeCell ref="C89:D89"/>
    <mergeCell ref="C90:D90"/>
    <mergeCell ref="C79:D79"/>
    <mergeCell ref="C80:D80"/>
    <mergeCell ref="C81:D81"/>
    <mergeCell ref="C82:D82"/>
    <mergeCell ref="B83:D83"/>
    <mergeCell ref="B84:D84"/>
    <mergeCell ref="C73:D73"/>
    <mergeCell ref="C74:D74"/>
    <mergeCell ref="C75:D75"/>
    <mergeCell ref="C76:D76"/>
    <mergeCell ref="C77:D77"/>
    <mergeCell ref="C78:D78"/>
    <mergeCell ref="C67:D67"/>
    <mergeCell ref="C68:D68"/>
    <mergeCell ref="C69:D69"/>
    <mergeCell ref="C70:D70"/>
    <mergeCell ref="C71:D71"/>
    <mergeCell ref="C72:D72"/>
    <mergeCell ref="C61:D61"/>
    <mergeCell ref="C62:D62"/>
    <mergeCell ref="C63:D63"/>
    <mergeCell ref="C64:D64"/>
    <mergeCell ref="C65:D65"/>
    <mergeCell ref="C66:D66"/>
    <mergeCell ref="C55:D55"/>
    <mergeCell ref="B56:D56"/>
    <mergeCell ref="B57:D57"/>
    <mergeCell ref="C58:D58"/>
    <mergeCell ref="C59:D59"/>
    <mergeCell ref="C60:D60"/>
    <mergeCell ref="C50:D50"/>
    <mergeCell ref="C51:D51"/>
    <mergeCell ref="C52:D52"/>
    <mergeCell ref="C53:D53"/>
    <mergeCell ref="C54:D54"/>
    <mergeCell ref="C44:D44"/>
    <mergeCell ref="C45:D45"/>
    <mergeCell ref="C46:D46"/>
    <mergeCell ref="C47:D47"/>
    <mergeCell ref="C48:D48"/>
    <mergeCell ref="C49:D49"/>
    <mergeCell ref="B38:D38"/>
    <mergeCell ref="C39:D39"/>
    <mergeCell ref="B40:D40"/>
    <mergeCell ref="B41:D41"/>
    <mergeCell ref="B42:D42"/>
    <mergeCell ref="C43:D43"/>
    <mergeCell ref="C19:D19"/>
    <mergeCell ref="C20:D20"/>
    <mergeCell ref="C21:D21"/>
    <mergeCell ref="C22:D22"/>
    <mergeCell ref="B24:D24"/>
    <mergeCell ref="C37:D37"/>
    <mergeCell ref="C13:D13"/>
    <mergeCell ref="C14:D14"/>
    <mergeCell ref="C15:D15"/>
    <mergeCell ref="C16:D16"/>
    <mergeCell ref="B17:D17"/>
    <mergeCell ref="B18:D18"/>
    <mergeCell ref="B7:D7"/>
    <mergeCell ref="B8:D8"/>
    <mergeCell ref="C9:D9"/>
    <mergeCell ref="C10:D10"/>
    <mergeCell ref="C11:D11"/>
    <mergeCell ref="C12:D12"/>
    <mergeCell ref="D1:E1"/>
    <mergeCell ref="A2:G2"/>
    <mergeCell ref="C3:D3"/>
    <mergeCell ref="B4:D4"/>
    <mergeCell ref="C5:D5"/>
    <mergeCell ref="B6:D6"/>
    <mergeCell ref="C181:D181"/>
    <mergeCell ref="C182:D182"/>
    <mergeCell ref="C183:D183"/>
    <mergeCell ref="E350:F350"/>
    <mergeCell ref="E351:F351"/>
    <mergeCell ref="A342:F343"/>
    <mergeCell ref="A347:C347"/>
    <mergeCell ref="C194:D194"/>
    <mergeCell ref="C187:D187"/>
    <mergeCell ref="C188:D188"/>
  </mergeCells>
  <printOptions/>
  <pageMargins left="0.7479166666666667" right="0.7479166666666667" top="0.9840277777777777" bottom="0.9840277777777777" header="0.5" footer="0.5118055555555555"/>
  <pageSetup horizontalDpi="600" verticalDpi="600" orientation="landscape" paperSize="9" r:id="rId1"/>
  <headerFooter alignWithMargins="0">
    <oddHeader>&amp;C&amp;"MS Sans Serif,Bold"&amp;12PLAN PRORAČUNA ZA OPĆINU VRBJE 2019 - 2021
II. POSEBNI DIO&amp;RSTRANA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w7</dc:creator>
  <cp:keywords/>
  <dc:description/>
  <cp:lastModifiedBy>Vesna</cp:lastModifiedBy>
  <cp:lastPrinted>2020-09-25T11:33:29Z</cp:lastPrinted>
  <dcterms:created xsi:type="dcterms:W3CDTF">2018-11-15T11:10:08Z</dcterms:created>
  <dcterms:modified xsi:type="dcterms:W3CDTF">2020-10-01T07:59:56Z</dcterms:modified>
  <cp:category/>
  <cp:version/>
  <cp:contentType/>
  <cp:contentStatus/>
</cp:coreProperties>
</file>